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16"/>
  <workbookPr codeName="ThisWorkbook" defaultThemeVersion="124226"/>
  <mc:AlternateContent xmlns:mc="http://schemas.openxmlformats.org/markup-compatibility/2006">
    <mc:Choice Requires="x15">
      <x15ac:absPath xmlns:x15ac="http://schemas.microsoft.com/office/spreadsheetml/2010/11/ac" url="D:\working\waccache\LN2PEPF0000F926\EXCELCNV\c26d592b-c426-44aa-8731-0ca24da05399\"/>
    </mc:Choice>
  </mc:AlternateContent>
  <xr:revisionPtr revIDLastSave="0" documentId="8_{6E6B1274-9DC4-475A-A627-347C7120AED4}" xr6:coauthVersionLast="47" xr6:coauthVersionMax="47" xr10:uidLastSave="{00000000-0000-0000-0000-000000000000}"/>
  <bookViews>
    <workbookView xWindow="-60" yWindow="-60" windowWidth="15480" windowHeight="11640" tabRatio="832" firstSheet="1" activeTab="1" xr2:uid="{D94A625C-9C46-4869-9EFB-8B98C03D8036}"/>
  </bookViews>
  <sheets>
    <sheet name="Information reader box" sheetId="16" r:id="rId1"/>
    <sheet name="Project workshop setup" sheetId="15" r:id="rId2"/>
    <sheet name="Character and innovation" sheetId="5" r:id="rId3"/>
    <sheet name="Form and materials" sheetId="6" r:id="rId4"/>
    <sheet name="Staff and patient environment" sheetId="7" r:id="rId5"/>
    <sheet name="Urban and social integration" sheetId="8" r:id="rId6"/>
    <sheet name="Performance" sheetId="9" r:id="rId7"/>
    <sheet name="Engineering" sheetId="10" r:id="rId8"/>
    <sheet name="Construction" sheetId="11" r:id="rId9"/>
    <sheet name="Use" sheetId="12" r:id="rId10"/>
    <sheet name="Access" sheetId="13" r:id="rId11"/>
    <sheet name="Space" sheetId="14" r:id="rId12"/>
    <sheet name="Results summary" sheetId="1" r:id="rId13"/>
  </sheets>
  <definedNames>
    <definedName name="_xlnm._FilterDatabase" localSheetId="2" hidden="1">'Character and innovation'!$E$49:$F$52</definedName>
    <definedName name="descriptionsA">'Character and innovation'!$C$7:$C$28</definedName>
    <definedName name="descriptionsB">'Form and materials'!$C$6:$C$27</definedName>
    <definedName name="descriptionsC">'Staff and patient environment'!$C$6:$C$42</definedName>
    <definedName name="descriptionsD">'Urban and social integration'!$C$6:$C$21</definedName>
    <definedName name="descriptionsE">Performance!$C$7:$C$22</definedName>
    <definedName name="descriptionsF">Engineering!$C$6:$C$26</definedName>
    <definedName name="descriptionsG">Construction!$C$6:$C$36</definedName>
    <definedName name="descriptionsH">Use!$C$7:$C$37</definedName>
    <definedName name="descriptionsI">Access!$C$6:$C$36</definedName>
    <definedName name="descriptionsJ">Space!$C$6:$C$31</definedName>
    <definedName name="emails" localSheetId="1">'Project workshop setup'!$H$11:$H$42</definedName>
    <definedName name="emails">'Results summary'!#REF!</definedName>
    <definedName name="firstnames" localSheetId="1">'Project workshop setup'!$C$11:$C$42</definedName>
    <definedName name="firstnames">'Results summary'!#REF!</definedName>
    <definedName name="itemA1">'Character and innovation'!$B$7:$J$8</definedName>
    <definedName name="itemA2">'Character and innovation'!$B$12:$J$13</definedName>
    <definedName name="itemA3">'Character and innovation'!$B$17:$J$18</definedName>
    <definedName name="itemA4">'Character and innovation'!$B$22:$J$23</definedName>
    <definedName name="itemA5">'Character and innovation'!$B$27:$J$28</definedName>
    <definedName name="itemB1">'Form and materials'!$B$6:$J$7</definedName>
    <definedName name="itemB2">'Form and materials'!$B$11:$J$12</definedName>
    <definedName name="itemB3">'Form and materials'!$B$16:$J$17</definedName>
    <definedName name="itemB4">'Form and materials'!$B$21:$J$22</definedName>
    <definedName name="itemB5">'Form and materials'!$B$26:$J$27</definedName>
    <definedName name="itemC1">'Staff and patient environment'!$B$6:$J$7</definedName>
    <definedName name="itemC2">'Staff and patient environment'!$B$11:$J$12</definedName>
    <definedName name="itemC3">'Staff and patient environment'!$B$16:$J$17</definedName>
    <definedName name="itemC4">'Staff and patient environment'!$B$21:$J$22</definedName>
    <definedName name="itemC5">'Staff and patient environment'!$B$26:$J$27</definedName>
    <definedName name="itemC6">'Staff and patient environment'!$B$31:$J$32</definedName>
    <definedName name="itemC7">'Staff and patient environment'!$B$36:$J$37</definedName>
    <definedName name="itemC8">'Staff and patient environment'!$B$41:$J$42</definedName>
    <definedName name="itemD1">'Urban and social integration'!$B$6:$J$6</definedName>
    <definedName name="itemD2">'Urban and social integration'!$B$11:$J$11</definedName>
    <definedName name="itemD3">'Urban and social integration'!$B$16:$J$16</definedName>
    <definedName name="itemD4">'Urban and social integration'!$B$21:$J$21</definedName>
    <definedName name="itemE1">Performance!$B$7:$J$7</definedName>
    <definedName name="itemE2">Performance!$B$12:$J$12</definedName>
    <definedName name="itemE3">Performance!$B$17:$J$17</definedName>
    <definedName name="itemE4">Performance!$B$22:$J$22</definedName>
    <definedName name="itemF1">Engineering!$B$6:$J$6</definedName>
    <definedName name="itemF2">Engineering!$B$11:$J$11</definedName>
    <definedName name="itemF3">Engineering!$B$16:$J$16</definedName>
    <definedName name="itemF4">Engineering!$B$21:$J$21</definedName>
    <definedName name="itemF5">Engineering!$B$26:$J$26</definedName>
    <definedName name="itemG1">Construction!$B$6:$J$6</definedName>
    <definedName name="itemG2">Construction!$B$11:$J$11</definedName>
    <definedName name="itemG3">Construction!$B$16:$J$16</definedName>
    <definedName name="itemG4">Construction!$B$21:$J$21</definedName>
    <definedName name="itemG5">Construction!$B$26:$J$26</definedName>
    <definedName name="itemG6">Construction!$B$31:$J$31</definedName>
    <definedName name="itemG7">Construction!$B$36:$J$36</definedName>
    <definedName name="itemH1">Use!$B$7:$J$7</definedName>
    <definedName name="itemH2">Use!$B$12:$J$12</definedName>
    <definedName name="itemH3">Use!$B$17:$J$17</definedName>
    <definedName name="itemH4">Use!$B$22:$J$22</definedName>
    <definedName name="itemH5">Use!$B$27:$J$27</definedName>
    <definedName name="itemH6">Use!$B$32:$J$32</definedName>
    <definedName name="itemH7">Use!$B$37:$J$37</definedName>
    <definedName name="itemI1">Access!$B$6:$J$6</definedName>
    <definedName name="itemI2">Access!$B$11:$J$11</definedName>
    <definedName name="itemI3">Access!$B$16:$J$16</definedName>
    <definedName name="itemI4">Access!$B$21:$J$21</definedName>
    <definedName name="itemI5">Access!$B$26:$J$26</definedName>
    <definedName name="itemI6">Access!$B$31:$J$31</definedName>
    <definedName name="itemI7">Access!$B$36:$J$36</definedName>
    <definedName name="itemJ1">Space!$B$6:$J$6</definedName>
    <definedName name="itemJ2">Space!$B$11:$J$11</definedName>
    <definedName name="itemJ3">Space!$B$16:$J$16</definedName>
    <definedName name="itemJ4">Space!$B$21:$J$21</definedName>
    <definedName name="itemJ5">Space!$B$26:$J$26</definedName>
    <definedName name="itemJ6">Space!$B$31:$J$31</definedName>
    <definedName name="jobtitles" localSheetId="1">'Project workshop setup'!$F$11:$G$42</definedName>
    <definedName name="jobtitles">'Results summary'!#REF!</definedName>
    <definedName name="lastnames" localSheetId="1">'Project workshop setup'!$D$11:$D$42</definedName>
    <definedName name="lastnames">'Results summary'!#REF!</definedName>
    <definedName name="notesA">'Character and innovation'!$J$7:$J$27</definedName>
    <definedName name="notesB">'Form and materials'!$J$6:$J$27</definedName>
    <definedName name="notesC">'Staff and patient environment'!$J$6:$J$42</definedName>
    <definedName name="notesD">'Urban and social integration'!$J$6:$J$21</definedName>
    <definedName name="notesE">Performance!$J$7:$J$22</definedName>
    <definedName name="notesF">Engineering!$J$6:$J$26</definedName>
    <definedName name="notesG">Construction!$J$6:$J$36</definedName>
    <definedName name="notesH">Use!$J$7:$J$37</definedName>
    <definedName name="notesI">Access!$J$6:$J$36</definedName>
    <definedName name="notesJ">Space!$J$6:$J$31</definedName>
    <definedName name="organisations" localSheetId="1">'Project workshop setup'!$E$11:$E$42</definedName>
    <definedName name="organisations">'Results summary'!#REF!</definedName>
    <definedName name="_xlnm.Print_Area" localSheetId="2">'Character and innovation'!$A$1:$K$32</definedName>
    <definedName name="_xlnm.Print_Area" localSheetId="1">'Project workshop setup'!$A$1:$H$42</definedName>
    <definedName name="_xlnm.Print_Area" localSheetId="12">'Results summary'!$B$2:$H$24</definedName>
    <definedName name="projecttitle" localSheetId="1">'Project workshop setup'!$C$5</definedName>
    <definedName name="projecttitle">'Results summary'!$C$5</definedName>
    <definedName name="refA">'Character and innovation'!$B$7:$B$28</definedName>
    <definedName name="refB">'Form and materials'!$B$6:$B$27</definedName>
    <definedName name="refC">'Staff and patient environment'!$B$6:$B$42</definedName>
    <definedName name="scorenames" localSheetId="1">'Project workshop setup'!#REF!</definedName>
    <definedName name="scorenames">'Results summary'!$E$46:$E$52</definedName>
    <definedName name="scoresA">'Character and innovation'!$H$7:$H$28</definedName>
    <definedName name="scoresB">'Form and materials'!$H$6:$H$27</definedName>
    <definedName name="scoresC">'Staff and patient environment'!$H$6:$H$42</definedName>
    <definedName name="scoresD">'Urban and social integration'!$H$6:$H$21</definedName>
    <definedName name="scoresE">Performance!$H$7:$H$22</definedName>
    <definedName name="scoresectionID" localSheetId="1">'Project workshop setup'!#REF!</definedName>
    <definedName name="scoresectionID">'Results summary'!$C$31:$C$40</definedName>
    <definedName name="scoresectionname" localSheetId="1">'Project workshop setup'!#REF!</definedName>
    <definedName name="scoresectionname">'Results summary'!$B$31:$B$40</definedName>
    <definedName name="scoresF">Engineering!$H$6:$H$26</definedName>
    <definedName name="scoresG">Construction!$H$6:$H$36</definedName>
    <definedName name="scoresH">Use!$H$7:$H$37</definedName>
    <definedName name="scoresI">Access!$H$6:$H$36</definedName>
    <definedName name="scoresJ">Space!$H$6:$H$31</definedName>
    <definedName name="scorevalues" localSheetId="1">'Project workshop setup'!#REF!</definedName>
    <definedName name="scorevalues">'Results summary'!$F$46:$F$52</definedName>
    <definedName name="user01" localSheetId="1">'Project workshop setup'!$C$11:$H$11</definedName>
    <definedName name="user01">'Results summary'!#REF!</definedName>
    <definedName name="user02" localSheetId="1">'Project workshop setup'!$C$12:$H$12</definedName>
    <definedName name="user02">'Results summary'!#REF!</definedName>
    <definedName name="user03" localSheetId="1">'Project workshop setup'!$C$13:$H$13</definedName>
    <definedName name="user03">'Results summary'!#REF!</definedName>
    <definedName name="user04" localSheetId="1">'Project workshop setup'!$C$14:$H$14</definedName>
    <definedName name="user04">'Results summary'!#REF!</definedName>
    <definedName name="user05" localSheetId="1">'Project workshop setup'!$C$15:$H$15</definedName>
    <definedName name="user05">'Results summary'!#REF!</definedName>
    <definedName name="user06" localSheetId="1">'Project workshop setup'!$C$16:$H$16</definedName>
    <definedName name="user06">'Results summary'!#REF!</definedName>
    <definedName name="user07" localSheetId="1">'Project workshop setup'!$C$17:$H$17</definedName>
    <definedName name="user07">'Results summary'!#REF!</definedName>
    <definedName name="user08" localSheetId="1">'Project workshop setup'!$C$18:$H$18</definedName>
    <definedName name="user08">'Results summary'!#REF!</definedName>
    <definedName name="user09" localSheetId="1">'Project workshop setup'!$C$19:$H$19</definedName>
    <definedName name="user09">'Results summary'!#REF!</definedName>
    <definedName name="user10" localSheetId="1">'Project workshop setup'!$C$20:$H$20</definedName>
    <definedName name="user10">'Results summary'!#REF!</definedName>
    <definedName name="user11" localSheetId="1">'Project workshop setup'!$C$21:$H$21</definedName>
    <definedName name="user11">'Results summary'!#REF!</definedName>
    <definedName name="user12" localSheetId="1">'Project workshop setup'!$C$22:$H$22</definedName>
    <definedName name="user12">'Results summary'!#REF!</definedName>
    <definedName name="user13" localSheetId="1">'Project workshop setup'!$C$23:$H$23</definedName>
    <definedName name="user13">'Results summary'!#REF!</definedName>
    <definedName name="user14" localSheetId="1">'Project workshop setup'!$C$24:$H$24</definedName>
    <definedName name="user14">'Results summary'!#REF!</definedName>
    <definedName name="user15" localSheetId="1">'Project workshop setup'!$C$25:$H$25</definedName>
    <definedName name="user15">'Results summary'!#REF!</definedName>
    <definedName name="user16" localSheetId="1">'Project workshop setup'!$C$26:$H$26</definedName>
    <definedName name="user16">'Results summary'!#REF!</definedName>
    <definedName name="user17">'Project workshop setup'!$C$27:$H$27</definedName>
    <definedName name="user18">'Project workshop setup'!$C$28:$H$28</definedName>
    <definedName name="user19">'Project workshop setup'!$C$29:$H$29</definedName>
    <definedName name="user20">'Project workshop setup'!$C$30:$H$30</definedName>
    <definedName name="user21">'Project workshop setup'!$C$31:$H$31</definedName>
    <definedName name="user22">'Project workshop setup'!$C$32:$H$32</definedName>
    <definedName name="user23">'Project workshop setup'!$C$33:$H$33</definedName>
    <definedName name="user24">'Project workshop setup'!$C$34:$H$34</definedName>
    <definedName name="user25">'Project workshop setup'!$C$35:$H$35</definedName>
    <definedName name="user26">'Project workshop setup'!$C$36:$H$36</definedName>
    <definedName name="user27">'Project workshop setup'!$C$37:$H$37</definedName>
    <definedName name="user28">'Project workshop setup'!$C$38:$H$38</definedName>
    <definedName name="user29">'Project workshop setup'!$C$39:$H$39</definedName>
    <definedName name="user30">'Project workshop setup'!$C$40:$H$40</definedName>
    <definedName name="user31">'Project workshop setup'!$C$41:$H$41</definedName>
    <definedName name="user32">'Project workshop setup'!$C$42:$H$42</definedName>
    <definedName name="versiondate">'Results summary'!$D$26</definedName>
    <definedName name="weightingnames" localSheetId="1">'Project workshop setup'!#REF!</definedName>
    <definedName name="weightingnames">'Results summary'!$B$45:$B$47</definedName>
    <definedName name="weightingsA">'Character and innovation'!$F$7:$F$28</definedName>
    <definedName name="weightingsB">'Form and materials'!$F$6:$F$27</definedName>
    <definedName name="weightingsC">'Staff and patient environment'!$F$6:$F$42</definedName>
    <definedName name="weightingsD">'Urban and social integration'!$F$6:$F$21</definedName>
    <definedName name="weightingsE">Performance!$F$7:$F$22</definedName>
    <definedName name="weightingsF">Engineering!$F$6:$F$26</definedName>
    <definedName name="weightingsG">Construction!$F$6:$F$36</definedName>
    <definedName name="weightingsH">Use!$F$7:$F$37</definedName>
    <definedName name="weightingsI">Access!$F$6:$F$36</definedName>
    <definedName name="weightingsJ">Space!$F$6:$F$31</definedName>
    <definedName name="weightingvalues" localSheetId="1">'Project workshop setup'!#REF!</definedName>
    <definedName name="weightingvalues">'Results summary'!$C$45:$C$47</definedName>
    <definedName name="workshopdate" localSheetId="1">'Project workshop setup'!$H$8</definedName>
    <definedName name="workshopdate">'Results summary'!$H$8</definedName>
    <definedName name="workshoplocation" localSheetId="1">'Project workshop setup'!$C$8</definedName>
    <definedName name="workshoplocation">'Results summary'!$C$8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 i="1" l="1"/>
  <c r="H8" i="1"/>
  <c r="C5" i="1"/>
  <c r="R55" i="5"/>
  <c r="R56" i="5"/>
  <c r="R57" i="5"/>
  <c r="S57" i="5"/>
  <c r="R48" i="5"/>
  <c r="S48" i="5"/>
  <c r="S56" i="5"/>
  <c r="R49" i="5"/>
  <c r="S49" i="5"/>
  <c r="R58" i="5"/>
  <c r="R59" i="5"/>
  <c r="R60" i="5"/>
  <c r="R61" i="5"/>
  <c r="R62" i="5"/>
  <c r="S62" i="5"/>
  <c r="S58" i="5"/>
  <c r="S55" i="5"/>
  <c r="N7" i="5"/>
  <c r="R54" i="6"/>
  <c r="R55" i="6"/>
  <c r="R56" i="6"/>
  <c r="R57" i="6"/>
  <c r="S57" i="6"/>
  <c r="R47" i="6"/>
  <c r="R48" i="6"/>
  <c r="S48" i="6"/>
  <c r="R58" i="6"/>
  <c r="S58" i="6"/>
  <c r="R59" i="6"/>
  <c r="S59" i="6"/>
  <c r="S54" i="6"/>
  <c r="N26" i="6" s="1"/>
  <c r="L26" i="6" s="1"/>
  <c r="P26" i="6" s="1"/>
  <c r="N11" i="6"/>
  <c r="L11" i="6"/>
  <c r="P11" i="6"/>
  <c r="N21" i="6"/>
  <c r="L21" i="6"/>
  <c r="P21" i="6"/>
  <c r="R69" i="7"/>
  <c r="R70" i="7"/>
  <c r="R71" i="7"/>
  <c r="S71" i="7"/>
  <c r="R62" i="7"/>
  <c r="R63" i="7"/>
  <c r="S63" i="7"/>
  <c r="R72" i="7"/>
  <c r="S72" i="7"/>
  <c r="R73" i="7"/>
  <c r="R74" i="7"/>
  <c r="S74" i="7"/>
  <c r="R75" i="7"/>
  <c r="S75" i="7"/>
  <c r="S69" i="7"/>
  <c r="N31" i="7" s="1"/>
  <c r="L31" i="7" s="1"/>
  <c r="P31" i="7" s="1"/>
  <c r="N36" i="7"/>
  <c r="L36" i="7"/>
  <c r="P36" i="7"/>
  <c r="R49" i="8"/>
  <c r="S49" i="8"/>
  <c r="N6" i="8"/>
  <c r="L6" i="8"/>
  <c r="N16" i="8"/>
  <c r="L16" i="8"/>
  <c r="P16" i="8"/>
  <c r="R50" i="9"/>
  <c r="S50" i="9"/>
  <c r="N22" i="9"/>
  <c r="L22" i="9"/>
  <c r="P22" i="9"/>
  <c r="N7" i="9"/>
  <c r="L7" i="9"/>
  <c r="R51" i="9"/>
  <c r="R52" i="9"/>
  <c r="R53" i="9"/>
  <c r="S53" i="9"/>
  <c r="N17" i="9"/>
  <c r="R43" i="9"/>
  <c r="R44" i="9"/>
  <c r="S44" i="9"/>
  <c r="L17" i="9"/>
  <c r="P17" i="9"/>
  <c r="R54" i="10"/>
  <c r="S54" i="10"/>
  <c r="N26" i="10" s="1"/>
  <c r="L26" i="10" s="1"/>
  <c r="P26" i="10" s="1"/>
  <c r="N6" i="10"/>
  <c r="L6" i="10"/>
  <c r="R55" i="10"/>
  <c r="R56" i="10"/>
  <c r="R57" i="10"/>
  <c r="R58" i="10"/>
  <c r="S58" i="10"/>
  <c r="R47" i="10"/>
  <c r="R48" i="10"/>
  <c r="S48" i="10"/>
  <c r="N21" i="10"/>
  <c r="L21" i="10"/>
  <c r="P21" i="10"/>
  <c r="R64" i="11"/>
  <c r="S64" i="11"/>
  <c r="N31" i="11" s="1"/>
  <c r="L31" i="11" s="1"/>
  <c r="P31" i="11" s="1"/>
  <c r="N16" i="11"/>
  <c r="L16" i="11"/>
  <c r="P16" i="11"/>
  <c r="N36" i="11"/>
  <c r="L36" i="11"/>
  <c r="P36" i="11"/>
  <c r="R65" i="12"/>
  <c r="S65" i="12"/>
  <c r="N7" i="12" s="1"/>
  <c r="L7" i="12" s="1"/>
  <c r="N17" i="12"/>
  <c r="L17" i="12"/>
  <c r="P17" i="12"/>
  <c r="N32" i="12"/>
  <c r="L32" i="12"/>
  <c r="P32" i="12"/>
  <c r="R64" i="13"/>
  <c r="S64" i="13"/>
  <c r="N16" i="13" s="1"/>
  <c r="L16" i="13" s="1"/>
  <c r="P16" i="13" s="1"/>
  <c r="N6" i="13"/>
  <c r="L6" i="13"/>
  <c r="N11" i="13"/>
  <c r="L11" i="13"/>
  <c r="P11" i="13"/>
  <c r="N21" i="13"/>
  <c r="L21" i="13"/>
  <c r="P21" i="13"/>
  <c r="N26" i="13"/>
  <c r="L26" i="13"/>
  <c r="P26" i="13"/>
  <c r="N31" i="13"/>
  <c r="L31" i="13"/>
  <c r="P31" i="13"/>
  <c r="R59" i="14"/>
  <c r="S59" i="14"/>
  <c r="N6" i="14" s="1"/>
  <c r="L6" i="14" s="1"/>
  <c r="N31" i="14"/>
  <c r="L31" i="14"/>
  <c r="P31" i="14"/>
  <c r="R50" i="14"/>
  <c r="R52" i="14"/>
  <c r="S52" i="14"/>
  <c r="R53" i="14"/>
  <c r="S53" i="14"/>
  <c r="R54" i="14"/>
  <c r="S54" i="14"/>
  <c r="R57" i="14"/>
  <c r="R60" i="14"/>
  <c r="S60" i="14"/>
  <c r="R61" i="14"/>
  <c r="S61" i="14"/>
  <c r="R62" i="14"/>
  <c r="S62" i="14"/>
  <c r="R63" i="14"/>
  <c r="S63" i="14"/>
  <c r="R64" i="14"/>
  <c r="S64" i="14"/>
  <c r="R65" i="14"/>
  <c r="S65" i="14"/>
  <c r="R66" i="14"/>
  <c r="S66" i="14"/>
  <c r="R55" i="13"/>
  <c r="R57" i="13"/>
  <c r="S57" i="13"/>
  <c r="R58" i="13"/>
  <c r="S58" i="13"/>
  <c r="R59" i="13"/>
  <c r="S59" i="13"/>
  <c r="R62" i="13"/>
  <c r="R65" i="13"/>
  <c r="S65" i="13"/>
  <c r="R66" i="13"/>
  <c r="S66" i="13"/>
  <c r="R67" i="13"/>
  <c r="S67" i="13"/>
  <c r="R68" i="13"/>
  <c r="S68" i="13"/>
  <c r="R69" i="13"/>
  <c r="S69" i="13"/>
  <c r="R70" i="13"/>
  <c r="S70" i="13"/>
  <c r="R71" i="13"/>
  <c r="S71" i="13"/>
  <c r="R56" i="12"/>
  <c r="R58" i="12"/>
  <c r="S58" i="12"/>
  <c r="R59" i="12"/>
  <c r="S59" i="12"/>
  <c r="R60" i="12"/>
  <c r="S60" i="12"/>
  <c r="R63" i="12"/>
  <c r="R66" i="12"/>
  <c r="S66" i="12"/>
  <c r="R67" i="12"/>
  <c r="S67" i="12"/>
  <c r="R68" i="12"/>
  <c r="S68" i="12"/>
  <c r="R69" i="12"/>
  <c r="S69" i="12"/>
  <c r="R70" i="12"/>
  <c r="S70" i="12"/>
  <c r="R71" i="12"/>
  <c r="S71" i="12"/>
  <c r="R72" i="12"/>
  <c r="S72" i="12"/>
  <c r="R55" i="11"/>
  <c r="R57" i="11"/>
  <c r="S57" i="11"/>
  <c r="R58" i="11"/>
  <c r="S58" i="11"/>
  <c r="R59" i="11"/>
  <c r="S59" i="11"/>
  <c r="R62" i="11"/>
  <c r="R65" i="11"/>
  <c r="S65" i="11"/>
  <c r="R66" i="11"/>
  <c r="S66" i="11"/>
  <c r="R67" i="11"/>
  <c r="S67" i="11"/>
  <c r="R68" i="11"/>
  <c r="S68" i="11"/>
  <c r="R69" i="11"/>
  <c r="S69" i="11"/>
  <c r="R70" i="11"/>
  <c r="S70" i="11"/>
  <c r="R71" i="11"/>
  <c r="S71" i="11"/>
  <c r="R45" i="10"/>
  <c r="S47" i="10"/>
  <c r="R49" i="10"/>
  <c r="S49" i="10"/>
  <c r="R52" i="10"/>
  <c r="S55" i="10"/>
  <c r="S56" i="10"/>
  <c r="S57" i="10"/>
  <c r="R59" i="10"/>
  <c r="S59" i="10"/>
  <c r="R60" i="10"/>
  <c r="S60" i="10"/>
  <c r="R61" i="10"/>
  <c r="S61" i="10"/>
  <c r="R41" i="9"/>
  <c r="S43" i="9"/>
  <c r="R45" i="9"/>
  <c r="S45" i="9"/>
  <c r="R48" i="9"/>
  <c r="S51" i="9"/>
  <c r="S52" i="9"/>
  <c r="R54" i="9"/>
  <c r="S54" i="9"/>
  <c r="R55" i="9"/>
  <c r="S55" i="9"/>
  <c r="R56" i="9"/>
  <c r="S56" i="9"/>
  <c r="R57" i="9"/>
  <c r="S57" i="9"/>
  <c r="R40" i="8"/>
  <c r="R42" i="8"/>
  <c r="S42" i="8"/>
  <c r="R43" i="8"/>
  <c r="S43" i="8"/>
  <c r="R44" i="8"/>
  <c r="S44" i="8"/>
  <c r="R47" i="8"/>
  <c r="R50" i="8"/>
  <c r="S50" i="8"/>
  <c r="R51" i="8"/>
  <c r="S51" i="8"/>
  <c r="R52" i="8"/>
  <c r="S52" i="8"/>
  <c r="R53" i="8"/>
  <c r="S53" i="8"/>
  <c r="R54" i="8"/>
  <c r="S54" i="8"/>
  <c r="R55" i="8"/>
  <c r="S55" i="8"/>
  <c r="R56" i="8"/>
  <c r="S56" i="8"/>
  <c r="R60" i="7"/>
  <c r="S62" i="7"/>
  <c r="R64" i="7"/>
  <c r="S64" i="7"/>
  <c r="R67" i="7"/>
  <c r="S70" i="7"/>
  <c r="S73" i="7"/>
  <c r="R76" i="7"/>
  <c r="S76" i="7"/>
  <c r="R45" i="6"/>
  <c r="S47" i="6"/>
  <c r="R49" i="6"/>
  <c r="S49" i="6"/>
  <c r="R52" i="6"/>
  <c r="S55" i="6"/>
  <c r="S56" i="6"/>
  <c r="R60" i="6"/>
  <c r="S60" i="6"/>
  <c r="R61" i="6"/>
  <c r="S61" i="6"/>
  <c r="R46" i="5"/>
  <c r="R50" i="5"/>
  <c r="S50" i="5"/>
  <c r="R53" i="5"/>
  <c r="S59" i="5"/>
  <c r="S60" i="5"/>
  <c r="S61" i="5"/>
  <c r="L7" i="5"/>
  <c r="N11" i="7"/>
  <c r="L11" i="7"/>
  <c r="P11" i="7"/>
  <c r="N6" i="6"/>
  <c r="L6" i="6"/>
  <c r="P6" i="6"/>
  <c r="N27" i="5"/>
  <c r="L27" i="5"/>
  <c r="P27" i="5"/>
  <c r="N17" i="5"/>
  <c r="L17" i="5"/>
  <c r="N12" i="5"/>
  <c r="L12" i="5"/>
  <c r="P12" i="5"/>
  <c r="N12" i="9"/>
  <c r="L12" i="9"/>
  <c r="P12" i="9"/>
  <c r="N21" i="7"/>
  <c r="L21" i="7"/>
  <c r="P21" i="7"/>
  <c r="N16" i="6"/>
  <c r="L16" i="6"/>
  <c r="P16" i="6"/>
  <c r="P30" i="6" s="1"/>
  <c r="L32" i="6" s="1"/>
  <c r="N22" i="5"/>
  <c r="N37" i="5" s="1"/>
  <c r="L22" i="5"/>
  <c r="P22" i="5"/>
  <c r="P7" i="5"/>
  <c r="N16" i="10"/>
  <c r="L16" i="10"/>
  <c r="P16" i="10"/>
  <c r="N11" i="10"/>
  <c r="L11" i="10"/>
  <c r="P11" i="10"/>
  <c r="N21" i="8"/>
  <c r="L21" i="8"/>
  <c r="P21" i="8"/>
  <c r="N11" i="8"/>
  <c r="L11" i="8"/>
  <c r="P11" i="8"/>
  <c r="L30" i="10"/>
  <c r="P6" i="10"/>
  <c r="P30" i="10"/>
  <c r="L32" i="10"/>
  <c r="L26" i="9"/>
  <c r="P7" i="9"/>
  <c r="P26" i="9"/>
  <c r="L28" i="9"/>
  <c r="P6" i="14"/>
  <c r="P7" i="12"/>
  <c r="L25" i="8"/>
  <c r="P6" i="8"/>
  <c r="P25" i="8"/>
  <c r="L27" i="8"/>
  <c r="L31" i="5"/>
  <c r="P17" i="5"/>
  <c r="P6" i="13"/>
  <c r="P31" i="5"/>
  <c r="L33" i="5"/>
  <c r="N11" i="11"/>
  <c r="L11" i="11"/>
  <c r="P11" i="11"/>
  <c r="N12" i="12"/>
  <c r="L12" i="12"/>
  <c r="P12" i="12"/>
  <c r="N16" i="14"/>
  <c r="L16" i="14"/>
  <c r="P16" i="14"/>
  <c r="N21" i="14"/>
  <c r="L21" i="14"/>
  <c r="P21" i="14"/>
  <c r="N22" i="12"/>
  <c r="L22" i="12"/>
  <c r="P22" i="12"/>
  <c r="N26" i="11"/>
  <c r="L26" i="11"/>
  <c r="P26" i="11"/>
  <c r="N6" i="11"/>
  <c r="L6" i="11"/>
  <c r="N16" i="7"/>
  <c r="L16" i="7"/>
  <c r="P16" i="7"/>
  <c r="N11" i="14"/>
  <c r="L11" i="14"/>
  <c r="P11" i="14"/>
  <c r="N37" i="12"/>
  <c r="L37" i="12"/>
  <c r="P37" i="12"/>
  <c r="N21" i="11"/>
  <c r="L21" i="11"/>
  <c r="P21" i="11"/>
  <c r="N41" i="7"/>
  <c r="L41" i="7"/>
  <c r="P41" i="7"/>
  <c r="N6" i="7"/>
  <c r="L6" i="7"/>
  <c r="L30" i="6"/>
  <c r="N26" i="7"/>
  <c r="L26" i="7"/>
  <c r="P26" i="7"/>
  <c r="N26" i="14"/>
  <c r="L26" i="14"/>
  <c r="P26" i="14"/>
  <c r="N36" i="13"/>
  <c r="L36" i="13"/>
  <c r="L40" i="13" s="1"/>
  <c r="P36" i="13"/>
  <c r="N27" i="12"/>
  <c r="L27" i="12"/>
  <c r="P27" i="12"/>
  <c r="N32" i="10"/>
  <c r="H17" i="1"/>
  <c r="P32" i="10"/>
  <c r="L40" i="11"/>
  <c r="P6" i="11"/>
  <c r="P40" i="11"/>
  <c r="L42" i="11"/>
  <c r="P40" i="13"/>
  <c r="L42" i="13"/>
  <c r="P35" i="14"/>
  <c r="L37" i="14"/>
  <c r="N32" i="6"/>
  <c r="H13" i="1"/>
  <c r="P32" i="6"/>
  <c r="H20" i="1"/>
  <c r="P42" i="13"/>
  <c r="N42" i="13"/>
  <c r="P33" i="5"/>
  <c r="H12" i="1"/>
  <c r="N33" i="5"/>
  <c r="N28" i="9"/>
  <c r="H16" i="1"/>
  <c r="P28" i="9"/>
  <c r="P41" i="12"/>
  <c r="L43" i="12"/>
  <c r="N27" i="8"/>
  <c r="H15" i="1"/>
  <c r="P27" i="8"/>
  <c r="P6" i="7"/>
  <c r="P45" i="7"/>
  <c r="L47" i="7"/>
  <c r="L45" i="7"/>
  <c r="L41" i="12"/>
  <c r="H14" i="1"/>
  <c r="P47" i="7"/>
  <c r="N47" i="7"/>
  <c r="H19" i="1"/>
  <c r="P43" i="12"/>
  <c r="N43" i="12"/>
  <c r="F2" i="5"/>
  <c r="F12" i="1"/>
  <c r="G12" i="1"/>
  <c r="K12" i="1"/>
  <c r="H2" i="5"/>
  <c r="G13" i="1"/>
  <c r="K13" i="1"/>
  <c r="F2" i="6"/>
  <c r="F13" i="1"/>
  <c r="H2" i="6"/>
  <c r="G15" i="1"/>
  <c r="K15" i="1"/>
  <c r="F2" i="8"/>
  <c r="F15" i="1"/>
  <c r="H2" i="8"/>
  <c r="H2" i="9"/>
  <c r="F2" i="9"/>
  <c r="F16" i="1"/>
  <c r="G16" i="1"/>
  <c r="K16" i="1"/>
  <c r="F2" i="10"/>
  <c r="F17" i="1"/>
  <c r="K17" i="1"/>
  <c r="H2" i="10"/>
  <c r="G17" i="1"/>
  <c r="H2" i="13"/>
  <c r="F2" i="13"/>
  <c r="F20" i="1"/>
  <c r="G20" i="1"/>
  <c r="K20" i="1"/>
  <c r="N42" i="11"/>
  <c r="P42" i="11"/>
  <c r="H18" i="1"/>
  <c r="F2" i="11"/>
  <c r="F18" i="1"/>
  <c r="K18" i="1"/>
  <c r="G18" i="1"/>
  <c r="H2" i="11"/>
  <c r="F2" i="12"/>
  <c r="F19" i="1"/>
  <c r="G19" i="1"/>
  <c r="H2" i="12"/>
  <c r="K19" i="1"/>
  <c r="F2" i="7"/>
  <c r="F14" i="1"/>
  <c r="K14" i="1"/>
  <c r="G14" i="1"/>
  <c r="H2" i="7"/>
  <c r="L35" i="14" l="1"/>
  <c r="H21" i="1" l="1"/>
  <c r="N37" i="14"/>
  <c r="P37" i="14"/>
  <c r="K21" i="1" l="1"/>
  <c r="F2" i="14"/>
  <c r="F21" i="1" s="1"/>
  <c r="H2" i="14"/>
  <c r="G21" i="1"/>
</calcChain>
</file>

<file path=xl/sharedStrings.xml><?xml version="1.0" encoding="utf-8"?>
<sst xmlns="http://schemas.openxmlformats.org/spreadsheetml/2006/main" count="659" uniqueCount="341">
  <si>
    <t>Achieving Excellence Design Evaluation Toolkit  (AEDET Evolution)</t>
  </si>
  <si>
    <t>Project details:</t>
  </si>
  <si>
    <t>Title</t>
  </si>
  <si>
    <t>Workshop details:</t>
  </si>
  <si>
    <t>Location</t>
  </si>
  <si>
    <r>
      <t>Date</t>
    </r>
    <r>
      <rPr>
        <i/>
        <sz val="10"/>
        <color indexed="47"/>
        <rFont val="Arial"/>
        <family val="2"/>
      </rPr>
      <t xml:space="preserve"> (dd.mm.yy)</t>
    </r>
  </si>
  <si>
    <t>Completed by:</t>
  </si>
  <si>
    <t>First name</t>
  </si>
  <si>
    <t>Last name</t>
  </si>
  <si>
    <t>Organisation</t>
  </si>
  <si>
    <t>Job title</t>
  </si>
  <si>
    <t>Email address</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</si>
  <si>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</si>
  <si>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</si>
  <si>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</si>
  <si>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</si>
  <si>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</si>
  <si>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</si>
  <si>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</si>
  <si>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</si>
  <si>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</si>
  <si>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</si>
  <si>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</si>
  <si>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</si>
  <si>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</si>
  <si>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</si>
  <si>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</si>
  <si>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</si>
  <si>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</si>
  <si>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</si>
  <si>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</si>
  <si>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</si>
  <si>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</si>
  <si>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</si>
  <si>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</si>
  <si>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</si>
  <si>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</si>
  <si>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</si>
  <si>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</si>
  <si>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</si>
  <si>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</si>
  <si>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</si>
  <si>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</si>
  <si>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</si>
  <si>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 Results summary</t>
  </si>
  <si>
    <t>Character and innovation ►</t>
  </si>
  <si>
    <t>IMPACT: Character and innovation</t>
  </si>
  <si>
    <t xml:space="preserve">The four IMPACT sections deal with the extent to which the building creates a sense of place and contributes positively to the lives of those who use it and are its neighbours. </t>
  </si>
  <si>
    <t>Section A deals with the overall feeling of the building. It asks whether the building has clarity of design intention, and whether this is appropriate to its purpose. A building that scores well under this heading is likely to lift the spirits and to be seen as an exemplar of good architecture of its kind.</t>
  </si>
  <si>
    <t>ID</t>
  </si>
  <si>
    <t>Description</t>
  </si>
  <si>
    <t>Is assessed?</t>
  </si>
  <si>
    <t>Weighting</t>
  </si>
  <si>
    <t>Score</t>
  </si>
  <si>
    <t>Notes</t>
  </si>
  <si>
    <t>A.01</t>
  </si>
  <si>
    <t>There are clear ideas behind the design of the building</t>
  </si>
  <si>
    <t>High (2) ▼</t>
  </si>
  <si>
    <t>Select… ▼</t>
  </si>
  <si>
    <t>The design should embody a clear and coherent vision confidently communicating its function and aspirations through its physical elements.</t>
  </si>
  <si>
    <t>A.02</t>
  </si>
  <si>
    <t>The building is interesting to look at and move around in</t>
  </si>
  <si>
    <t>Normal (1) ▼</t>
  </si>
  <si>
    <t>x</t>
  </si>
  <si>
    <t>=</t>
  </si>
  <si>
    <t>The design should have sufficient variety to create interest both in terms of the overall form and massing externally and the spaces internally. This should be achieved without losing the clear vision (se A.1) or becoming confusing. Art should be incorporated into the building both internally and externally.</t>
  </si>
  <si>
    <t>A.03</t>
  </si>
  <si>
    <t>The building projects a caring and reassuring atmosphere</t>
  </si>
  <si>
    <t>Primarily a healthcare building should be about the people who it is there to care for. A civic presence may be appropriate for a healthcare building but an institutional or corporate image is unlikely to be appropriate. The detail of the image will need to depend both on the type of building and the location.</t>
  </si>
  <si>
    <t>A.04</t>
  </si>
  <si>
    <t>The building appropriately expresses the values of the NHS</t>
  </si>
  <si>
    <t>The design of the building overall should lift the spirits of those who work in it and are being treated in it as well as those who visit. It should communicate a strong positive image of the NHS.</t>
  </si>
  <si>
    <t>A.05</t>
  </si>
  <si>
    <t>The building is likely to influence future designs</t>
  </si>
  <si>
    <t>The design should be of its time. It should use and express the current best practice in terms of form and technology. The building should clearly reflect new and appropriate models of healthcare provision. It should be a building that clients, developers and designers would wish to visit to learn from when working on future projects.</t>
  </si>
  <si>
    <t>◄ Project workshop setup</t>
  </si>
  <si>
    <t>Form and materials ►</t>
  </si>
  <si>
    <r>
      <t xml:space="preserve">Note: </t>
    </r>
    <r>
      <rPr>
        <sz val="9"/>
        <color indexed="55"/>
        <rFont val="Arial"/>
        <family val="2"/>
      </rPr>
      <t>To view the guidance level for any statement click on the expansion button in the margin to the left of the statement ID.</t>
    </r>
  </si>
  <si>
    <t>/</t>
  </si>
  <si>
    <t>IMPACT: Form and materials</t>
  </si>
  <si>
    <t xml:space="preserve">Section B deals with the nature of the building in terms of its overall form and materials. It is primarily concerned with how the building presents itself to the outside world in terms of its appearance and organisation. Although it deals with the materials from which the building is constructed it is not concerned with these in a technical sense but rather the way they will appear and feel throughout the life of the building. </t>
  </si>
  <si>
    <t>B.01</t>
  </si>
  <si>
    <t>The building has a human scale and feels welcoming</t>
  </si>
  <si>
    <t>However large or small the building it should appear welcoming to staff, patients and visitors. The scale should be appropriate to a caring image. Scale is the result not just of the size of the building but of the way certain features are expressed. Windows, floor to floor heights and, in particular, doors and entrances all contribute significantly to our sense of the scale of a building.</t>
  </si>
  <si>
    <t>B.02</t>
  </si>
  <si>
    <t>The design takes advantage of available sunlight and provides shelter from prevailing winds</t>
  </si>
  <si>
    <t>The building should be designed in relation to its orientation on the site. In particular it should be designed to capture sunlight appropriately. It should shelter people approaching it from the prevailing winds and poor weather. The way the building is orientated may also contribute to the potential for views out of the building.</t>
  </si>
  <si>
    <t>B.03</t>
  </si>
  <si>
    <t>Entrances are obvious and logically positioned in relation to likely points of arrival on site</t>
  </si>
  <si>
    <r>
      <t>Consider using double weighting.</t>
    </r>
    <r>
      <rPr>
        <i/>
        <sz val="10"/>
        <rFont val="Arial"/>
      </rPr>
      <t xml:space="preserve"> This item may be particularly important where there are likely to be large numbers of visitors on a daily basis, where there may be more than one entrance or where there may be several routes onto the site. The form of the building should invite approach and entry and make the places where the public enter apparent, even without signs. The design should respond to the major expected points of arrival. The entrances should be obvious from these angles.</t>
    </r>
  </si>
  <si>
    <t>B.04</t>
  </si>
  <si>
    <t>The external materials and detailing appear to be of high quality</t>
  </si>
  <si>
    <t xml:space="preserve">Materials should be chosen to enhance the building as a whole. The form and materials should be well detailed. The building should be one that will age gracefully rather than show unsightly staining or weathering. </t>
  </si>
  <si>
    <t>B.05</t>
  </si>
  <si>
    <t>The external colours and textures seem appropriate and attractive</t>
  </si>
  <si>
    <t>Colours and textures should articulate and enrich the building’s form and enhance its enjoyment. As with interior colour schemes what feels appropriate will to some extent depend on the type of building. However in the case of the exterior, colours and textures should also be chosen to relate positively to adjacent buildings and other aspects of the setting.</t>
  </si>
  <si>
    <t>◄ Character and innovation</t>
  </si>
  <si>
    <t>Staff and patient environment ►</t>
  </si>
  <si>
    <t>IMPACT: Staff and patient environment</t>
  </si>
  <si>
    <t>Section C deals with how well an environment complies with best practice as indicated by the research evidence.</t>
  </si>
  <si>
    <t>C.01</t>
  </si>
  <si>
    <t>The building respects the dignity of patients and allows for appropriate levels of privacy and dignity</t>
  </si>
  <si>
    <r>
      <t>Consider using double weighting.</t>
    </r>
    <r>
      <rPr>
        <i/>
        <sz val="10"/>
        <rFont val="Arial"/>
      </rPr>
      <t xml:space="preserve"> This item may be particularly important for space where patients spend significant amounts of time, or where sensitive consultations, treatments or discussions may take place. Both company and privacy are highly valued by patients and staff and the building should facilitate both. The spaces where patients are likely to be for lengthy periods should provide places where they can have both visual and acoustic privacy. Patients should be able to have private conversations and to be alone if they wish. However, it should also be easy for patients to find company and to be with others. Patients’ dignity should be respected by the design. When being treated or examined they must be shielded from the gaze of others and should not be overheard. Toilets and bathrooms should be nearby but located discretely without being in full view of others.</t>
    </r>
  </si>
  <si>
    <t>C.02</t>
  </si>
  <si>
    <t>There are good views inside and out of the building</t>
  </si>
  <si>
    <r>
      <t xml:space="preserve">Consider using double weighting. </t>
    </r>
    <r>
      <rPr>
        <i/>
        <sz val="10"/>
        <rFont val="Arial"/>
      </rPr>
      <t>This item may be particularly important for space where patients and/or staff spend significant amounts of time. Rooms where patients or staff spend significant amounts of time should have windows which afford good, pleasant and interesting views. This might be particularly important where patients may be in bed for long periods or having to wait. Preferably patients should be able to see the ground and the sky. In cases where patients may be concerned or under stress the view should be calming. The restorative effects of views of nature are proven.</t>
    </r>
  </si>
  <si>
    <t>C.03</t>
  </si>
  <si>
    <t>Patients and staff have good access to outdoors</t>
  </si>
  <si>
    <t>Patients should be able to go outside easily and have access to well landscaped gardens. Both staff and patients should be able to see nature especially vegetation. This might be in the form of interior planting or external gardens. Restorative green spaces are shown to be helpful to those recovering from short-term treatments, to comfort visitors and provide respite for harried staff. Being able to walk or sit in such places can reduce blood pressure, relieve stress, encourage healing and restore hope.</t>
  </si>
  <si>
    <t>C.04</t>
  </si>
  <si>
    <t>There are high levels of both comfort and control of comfort</t>
  </si>
  <si>
    <r>
      <t>Consider using double weighting.</t>
    </r>
    <r>
      <rPr>
        <i/>
        <sz val="10"/>
        <rFont val="Arial"/>
      </rPr>
      <t xml:space="preserve"> This item may be particularly important for space where patients and/or staff spend significant amounts of time. Patients and staff should be comfortable. The temperature should be comfortable all year round and be capable of easy local control. Patients and staff should be able to exclude sunlight and darken spaces when patients wish to sleep. Artificial light should be easily controllable offering patterns suitable for day and night and for winter and summer. Patients and staff should be able to open windows and doors easily for fresh air. The places where staff work or patients spend time should be quiet and free from unwanted levels of background noise. Stress and heart rates have been proved to rise in noisy hospitals.</t>
    </r>
  </si>
  <si>
    <t>C.05</t>
  </si>
  <si>
    <t>The building is clearly understandable</t>
  </si>
  <si>
    <r>
      <t xml:space="preserve">Consider using double weighting. </t>
    </r>
    <r>
      <rPr>
        <i/>
        <sz val="10"/>
        <rFont val="Arial"/>
      </rPr>
      <t>This item may be particularly important for large or complex buildings or collections of buildings. The whole building should be easily understandable allowing for easy way-finding. The entrance should be obvious on arrival and the way out should also be clear. There should be a logical hierarchy of spaces in the building with varying scales appropriately indicating the public and private domain. It should be clear which are staff only areas and patients and visitors should easily be able to tell where to find a member of staff. Different parts of the building should have different characters in order to avoid an overall feeling of being nowhere. Distinctive landmarks, familiar artefacts from the past, self-contained looping paths are techiques for maximising legibility and orientation.</t>
    </r>
  </si>
  <si>
    <t>C.06</t>
  </si>
  <si>
    <t>The interior of the building is attractive in appearance</t>
  </si>
  <si>
    <t>The interior should feel light and airy. Spaces where patients spend significant amounts of time should be made as homely as possible. There should be a stimulating variety of appropriate colours and textures. The interior should look tidy and well cared for as well as being clean. Ceilings should look interesting especially where patients are likely to be on beds or trolley for any length of time. Patients should be able to store and display their own personal items.</t>
  </si>
  <si>
    <t>C.07</t>
  </si>
  <si>
    <t>There are good bath/toilet and other facilities for patients</t>
  </si>
  <si>
    <t>Bath and toilet facilities are known to be important to patients. Ideally there should be a choice of bath or shower. These areas should have non-slip flooring, seats, handrails and shelves within easy reach so that patients are not ‘disabled’ by the design. Places for religious observance and live performances are also important. Having the option of a relative/friend being able to stay overnight very close by can make a big difference to patients. In their own spaces, patients should have access to a range of suitable furniture including comfortable seating and a table or desk. Patients who are able should have facilities to make drinks and snacks and vending machines should be conveniently available.</t>
  </si>
  <si>
    <t>C.08</t>
  </si>
  <si>
    <t>There are good facilities for staff, including convenient places to work and relax without being on demand</t>
  </si>
  <si>
    <t>These facilities particularly impact on staff. It may be very important to be able to change into working clothes, to shower and to store clothes and belongings safely. Staff need to be able to get away from demand sometimes when working in order to concentrate, and also when taking a break. Places for this should be provided nearby. Staff who move around, should have easy access to IT. It is important to provide staff with basic banking and shopping facilities.</t>
  </si>
  <si>
    <t>◄ Form and materials</t>
  </si>
  <si>
    <t>Urban and social integration ►</t>
  </si>
  <si>
    <t>IMPACT: Urban and social integration</t>
  </si>
  <si>
    <t xml:space="preserve">Section D deals with the way the building relates to its surroundings. It asks whether the building plays a positive role in the neighbourhood whether that is urban, suburban or rural. A building that scores well is likely to improve its neighbourhood rather than detract from it. </t>
  </si>
  <si>
    <t>D.01</t>
  </si>
  <si>
    <t>The height, volume and skyline of the building relate well to the surrounding environment</t>
  </si>
  <si>
    <r>
      <t>Consider using double weighting.</t>
    </r>
    <r>
      <rPr>
        <i/>
        <sz val="10"/>
        <rFont val="Arial"/>
      </rPr>
      <t xml:space="preserve"> This item may be particularly important where the building is in either a tight urban environment or a very rural environment. The profile and skyline of the building as it is approached should fit in well with nearby buildings and landscape.</t>
    </r>
  </si>
  <si>
    <t>D.02</t>
  </si>
  <si>
    <t>The building contributes positively to its locality</t>
  </si>
  <si>
    <t xml:space="preserve">Ideally the locality should be enhanced by the addition of the building. This might be through the way it opens up vistas, closes and contains urban space, or perhaps provides a landmark. The design should be sensitive to the setting, whether urban or rural, and sit comfortably within it. The building should feel as if it ‘belongs’ in this place. The spaces immediately outside the building should be pleasant. The relationship of interior and exterior space should be well thought out with appropriate connections between the levels of the building and landscape. </t>
  </si>
  <si>
    <t>D.03</t>
  </si>
  <si>
    <t>The hard and soft landscape around the building contribute positively to the locality</t>
  </si>
  <si>
    <t>The hard and soft landscape around the building should be appropriately therapeutic in their qualities. They must be designed to last and to minimise maintenance and be sustainable and not deteriorate. Ground materials and changes of levels should be safe and clear. Hard landscape should be provided where pedestrian routes are likely but this does not need to be in the form of straight edged paths, but should be composed into the landscape as a whole.</t>
  </si>
  <si>
    <t>D.04</t>
  </si>
  <si>
    <t>The building is sensitive to neighbours and       passers-by</t>
  </si>
  <si>
    <r>
      <t>Consider using double weighting.</t>
    </r>
    <r>
      <rPr>
        <i/>
        <sz val="10"/>
        <rFont val="Arial"/>
      </rPr>
      <t xml:space="preserve"> This item may be particularly important where the building or group of buildings are largely in the public domain for example in a town and many people may be passing by or through the site on a daily basis. The building should be a ‘good neighbour’. Those approaching the building or passing by should feel safe as they do so. Neighbours may see the building every day and it should be designed to look attractive to them and not just for those who visit occasionally.</t>
    </r>
  </si>
  <si>
    <t>◄ Staff and patient environment</t>
  </si>
  <si>
    <t>Performance ►</t>
  </si>
  <si>
    <t>BUILD QUALITY: Performance</t>
  </si>
  <si>
    <t>The three BUILD QUALITY sections deal with the physical components of the building rather than the spaces. This is therefore what might be thought of as the more technical and engineering aspects of the building. It asks whether the building is soundly built, will be reliable and easy to operate, last well and is sustainable. It is also concerned with the actual process of construction and the extent to which any disruption caused is minimised.</t>
  </si>
  <si>
    <t>Section E is concerned with the technical performance of the building during its lifetime. It asks whether the components of the building are of high quality and fit for their purpose. However we are not concerned here with how well the building functions in relation to the human use of it which belongs in another section.</t>
  </si>
  <si>
    <t>E.01</t>
  </si>
  <si>
    <t>The building is easy to operate</t>
  </si>
  <si>
    <t xml:space="preserve">The general organisation of the building makes the management of the facility as straightforward as possible. </t>
  </si>
  <si>
    <t>E.02</t>
  </si>
  <si>
    <t>The building is easy to clean</t>
  </si>
  <si>
    <t>The arrangement of the building and the materials make it easy to clean. Surfaces should have finishes that enable simple and quick methods of cleaning especially those that require to be clean for clinical reasons. Access to windows for cleaning both externally and internally should be as easy as possible given the nature of the building. In some cases this may require the provision of cradles or other specialised methods of access.</t>
  </si>
  <si>
    <t>E.03</t>
  </si>
  <si>
    <t>The building has appropriately durable finishes</t>
  </si>
  <si>
    <t>The materials both externally and internally should be able to last for their predicted lifespans. These lifespans should be as long as possible. Where for some reason this may be shorter than the predicted lifespan of the building overall then statement G.04 may be even more important.</t>
  </si>
  <si>
    <t>E.04</t>
  </si>
  <si>
    <t>The building will weather and age well</t>
  </si>
  <si>
    <t>The building should be able to age gracefully. The nature of the design, choice of materials and detailing of junctions all affect this together with the ease of maintenance and access as discussed in other Headings. Some materials such as stone often look better as they get older whereas some may quickly look dirty and uncared for. Junctions between materials (especially external horizontal ones) can cause staining unless carefully detailed.</t>
  </si>
  <si>
    <t>◄ Urban and social integration</t>
  </si>
  <si>
    <t>Engineering ►</t>
  </si>
  <si>
    <t>BUILD QUALITY: Engineering</t>
  </si>
  <si>
    <t xml:space="preserve">Section F is concerned with those parts of the building that are engineering systems as opposed to the main architectural features. It asks whether the engineering systems are of high quality and fit for their purpose, will be easy to operate and if they are efficient and sustainable. </t>
  </si>
  <si>
    <t>F.01</t>
  </si>
  <si>
    <t>The engineering systems are well designed, flexible and efficient in use</t>
  </si>
  <si>
    <t>Engineering systems should be effective and flexible. Local controls should be provided for use by staff and patients. Engineering systems should operate quietly and respond rapidly. These systems should operate satisfactorily through all seasons of the year and be capable of adapting to reconfiguring of the building in future.</t>
  </si>
  <si>
    <t>F.02</t>
  </si>
  <si>
    <t>The engineering systems exploit any benefits from standardisation and prefabrication where relevant</t>
  </si>
  <si>
    <t>Standardisation is not good in its own right but may often be helpful not only during construction but in operating and maintaining a building. Unnecessary variation can be expensive. Again prefabrication is certainly not good in itself but may offer better value for money and may help to ensure easier and speedier construction which may cause less disruption on site and later maintenance.</t>
  </si>
  <si>
    <t>F.03</t>
  </si>
  <si>
    <t>The engineering systems are energy efficient</t>
  </si>
  <si>
    <t>The engineering systems should be designed to be efficient and economic in use and to meet or exceed all mandatory NHS targets.</t>
  </si>
  <si>
    <t>F.04</t>
  </si>
  <si>
    <t>There are emergency backup systems that are designed to minimise disruption</t>
  </si>
  <si>
    <t xml:space="preserve">The design should meet the emergency backup requirements of the brief and to meet any clinical requirements of the brief. In particular coverage should be considered for medical gases, emergency generators, batteries, nurse call systems, heating, theatre and other lighting, hot water, cold water storage, telephones. Clearly a judgment must be made as to which of these are vital depending on the kind of building. </t>
  </si>
  <si>
    <t>F.05</t>
  </si>
  <si>
    <t>During construction disruption to essential services is minimised</t>
  </si>
  <si>
    <t>The continuity of essential services in many healthcare buildings is vital. It may be necessary because of the design to modify or relocate some parts of existing essential services. Under these circumstances the potential for danger and serious harm may be considerable. Ideally existing services should be left untouched while they are in operation, however where some modifications or relocation is necessary the design should clearly show an assessment of risk and ways of counteracting all identified risks.</t>
  </si>
  <si>
    <t>◄ Performance</t>
  </si>
  <si>
    <t>Construction ►</t>
  </si>
  <si>
    <t>BUILD QUALITY: Construction</t>
  </si>
  <si>
    <t>Section G is concerned with the technical issues of actually constructing the building and with the performance of the main components. A building that scores well is likely to be constructed as quickly and easily as possible under the circumstances of the site and to offer a robust and easily maintained solution.</t>
  </si>
  <si>
    <t>G.01</t>
  </si>
  <si>
    <t>If phased planning and construction are necessary the various stages are well organised</t>
  </si>
  <si>
    <r>
      <t xml:space="preserve">Consider using double weighting. </t>
    </r>
    <r>
      <rPr>
        <i/>
        <sz val="10"/>
        <rFont val="Arial"/>
      </rPr>
      <t>This item may be particularly important if it is necessary to phase the project either for financial reasons or to keep existing facilities operating while the construction is in progress. If the project needs to be built in phases this is made as easy as possible by the design. In gaining access to future phases, minimal disruption to any open facilities and neighbours should be minimised. Ideally each phase should be self-contained. Any future demolition should be clearly thought through. However it should be remembered that the construction phase is a very short one in the total lifespan of the building and it is therefore generally undesirable to allow considerations of phasing to dominate the design.</t>
    </r>
  </si>
  <si>
    <t>G.02</t>
  </si>
  <si>
    <t>Temporary construction work is minimised</t>
  </si>
  <si>
    <t>In order to satisfy the needs of phasing it may be necessary to construct some facilities which will then later be demolished or removed. This is obviously additional expenditure for which there is no long term benefit and yet further short-term potential disruption. This should be minimised. In particular the temporary provision of services may present risks to discontinuities in operation which may be expensive and hazardous. As with G.01 it is important to note that achieved quality of the long term permanent building is the most important consideration and on some occasions constructing temporary buildings may be the best way of achieving this.</t>
  </si>
  <si>
    <t>G.03</t>
  </si>
  <si>
    <t>The impact of the building process on continuing healthcare provision is minimised</t>
  </si>
  <si>
    <t>Ideally the site works should be laid out so that contractor’s areas are entirely separate from operational areas. This may not always be possible but overlaps should be avoided if possible and minimised where not. Crossing points where contractors’ site traffic crosses routes used by other traffic and pedestrians should be minimised.</t>
  </si>
  <si>
    <t>G.04</t>
  </si>
  <si>
    <t>The building can be readily maintained</t>
  </si>
  <si>
    <t>Components in the construction should be designed to require minimal maintenance. The life-cycles of components should be known and thought through. Access to components that are most likely to need maintenance or replacement is easiest. In particular access to items that may need attention is available without disrupting the lives of patients and staff.</t>
  </si>
  <si>
    <t>G.05</t>
  </si>
  <si>
    <t>The construction is robust</t>
  </si>
  <si>
    <t>Junctions between materials and components should be well detailed. Components and finishes should have sufficient strength and integrity for their functions and locations.</t>
  </si>
  <si>
    <t>G.06</t>
  </si>
  <si>
    <t>The construction allows easy access to engineering systems for maintenance, replacement and expansion</t>
  </si>
  <si>
    <t>The design of the construction should be integrated with the design of the engineering systems. Access to engineering components that are most likely to need maintenance or replacement is easiest. In particular access to items which may need attention is available without disrupting the lives of patients and staff. Some items require more attention than others and disruption can be minimised by designing access routes, hatches and removal panels etc to enable this. (e.g. cisterns in en-suite bathrooms may be maintained without accessing the bedroom).</t>
  </si>
  <si>
    <t>G.07</t>
  </si>
  <si>
    <t>The construction exploits any benefits from standardisation and prefabrication where relevant</t>
  </si>
  <si>
    <t>◄ Engineering</t>
  </si>
  <si>
    <t>Use ►</t>
  </si>
  <si>
    <t>FUNCTIONALITY: Use</t>
  </si>
  <si>
    <t>The three FUNCTIONALITY sections deal with all those issues to do with the primary purpose or function of the building. It deals with how well the building serves these primary purposes and the extent to which it facilitates or inhibits the activities of the people who carry out the functions inside and around the building.</t>
  </si>
  <si>
    <t>Section H is concerned with the way the building enables the users to perform their duties and operate the healthcare systems and facilities housed in the building. To get a good score the building will be highly functional and efficient, enabling people to have enough space for their activities and to move around economically and easily in a way that relates well to the policies and objective of the Trust. A high scoring building is also likely to have some flexibility in use.</t>
  </si>
  <si>
    <t>H.01</t>
  </si>
  <si>
    <t>The prime functional requirements of the brief are satisfied</t>
  </si>
  <si>
    <t>The whole design must meet the needs of the core purposes which it serves. Clearly this is one of the most central and important considerations.</t>
  </si>
  <si>
    <t>H.02</t>
  </si>
  <si>
    <t>The design facilitates the care model of the Trust</t>
  </si>
  <si>
    <t>The design should express and facilitate the healthcare philosophy of the Trust. Design inevitably involves trade-offs, so the relative values in terms of efficiency of healthcare delivery that are in the care model should be reflected in the design.</t>
  </si>
  <si>
    <t>H.03</t>
  </si>
  <si>
    <t>Overall the building is capable of handling the projected throughput</t>
  </si>
  <si>
    <t>The sizes of spaces, circulation and access must be adequate to meet the demands made at peak times and feel comfortable throughout the operating period.</t>
  </si>
  <si>
    <t>H.04</t>
  </si>
  <si>
    <t>Work flows and logistics are arranged optimally</t>
  </si>
  <si>
    <t>All the appropriate adjacencies for human circulation and the flow of facilities and services are arranged in order to minimise distances travelled and lines crossed.</t>
  </si>
  <si>
    <t>H.05</t>
  </si>
  <si>
    <t>The building is sufficiently adaptable to respond to change and to enable expansion</t>
  </si>
  <si>
    <r>
      <t xml:space="preserve">Consider using double weighting. </t>
    </r>
    <r>
      <rPr>
        <i/>
        <sz val="10"/>
        <rFont val="Arial"/>
      </rPr>
      <t>This item may be particularly important where forecasts already suggest future expansion that is not funded as part of the current project. The design should be adaptable where possible. The building is likely to last longer than the current models of care and patterns of treatment. Where changes or expansion can be predicted the design should show how it can be adapted to meet these. Therapeutic, technological, organisational innovations will take place and the building should be able to accommodate these without losing its coherence.</t>
    </r>
  </si>
  <si>
    <t>H.06</t>
  </si>
  <si>
    <t>Where possible spaces are standardised and flexible in use patterns</t>
  </si>
  <si>
    <t>Some spaces are so technically demanding that they must be very tightly designed on a functional basis. However it is highly likely that throughout the life of the building the pattern of use will change. Where possible similar kinds of spaces should be the same size and shape and be capable of changing their use as needs change. Over precise design can lead to an inflexibility that in the life of the building can cost considerably more than some small addition of initial floor area to enable future changes. It can often be the case that relatively small additions of floor space can be the most economical way of creating valuable flexibility.</t>
  </si>
  <si>
    <t>H.07</t>
  </si>
  <si>
    <t>The layout facilitates both security and supervision</t>
  </si>
  <si>
    <r>
      <t>Consider using double weighting.</t>
    </r>
    <r>
      <rPr>
        <i/>
        <sz val="10"/>
        <rFont val="Arial"/>
      </rPr>
      <t xml:space="preserve"> This item may be particularly important if the site is in an area with historically high crime rates. The layout should include suitable supervision and control points. Entrances and departments should be designed to enable ready supervision and security. The layout should maximise passive supervision and overlooking so that all parts of the building internally and the site externally feel supervised and safe.</t>
    </r>
  </si>
  <si>
    <t>◄ Construction</t>
  </si>
  <si>
    <t>Access ►</t>
  </si>
  <si>
    <t>FUNCTIONALITY: Access</t>
  </si>
  <si>
    <t>Section I focuses on the way the users of the building can come and go. It asks whether people can easily and efficiently get onto and off the site using a variety of means of transport and whether they can logically, easily and safely get into and out of the building.</t>
  </si>
  <si>
    <t>I.01</t>
  </si>
  <si>
    <t>There is good access from available public transport including any on-site roads</t>
  </si>
  <si>
    <t xml:space="preserve">Access requirements for staff, patients and visitors arriving at the building using public transport should be thought through. Any on-site roads should be adequate and sensitively designed. Road widths and turning circles should be safe and convenient. Consideration should be given to bringing public transport onto the site where possible and appropriate. Pedestrian routes from public transport points should be clear, safe and sensitively designed. Cars and other vehicles should not dominate the external public areas. </t>
  </si>
  <si>
    <t>I.02</t>
  </si>
  <si>
    <t>There is adequate parking for visitors and staff cars with appropriate provision for disabled people</t>
  </si>
  <si>
    <t>In particular the design should accommodate the forecast demand in terms of staff, patients and visitors’ cars. Consideration should be given to the extra demand at major staff shift handover periods. Any points of access to the existing road system should be able to cope with peak demand. Drop off points for less able people should be provided appropriately near entrances.</t>
  </si>
  <si>
    <t>I.03</t>
  </si>
  <si>
    <t>The approach and access for ambulances is appropriately provided</t>
  </si>
  <si>
    <t>Adequate segregation and demarcation of ambulance access and drop off points should be clear. Alternative routes should be considered for emergencies.</t>
  </si>
  <si>
    <t>I.04</t>
  </si>
  <si>
    <t>Goods and waste disposal vehicle circulation is good and segregated from public and staff access where appropriate</t>
  </si>
  <si>
    <t>Particular attention should be given to ensure unsightly, large or noisy vehicles are kept away from pedestrian areas.</t>
  </si>
  <si>
    <t>I.05</t>
  </si>
  <si>
    <t>Pedestrian access routes are obvious, pleasant and suitable for wheelchair users and people with other disabilities / impaired sight</t>
  </si>
  <si>
    <t xml:space="preserve">The major and minor routes should be obvious with continuity of line and materials. They should be well signposted. They should be safe from vehicles and with safe crossings where they cross roads or other vehicular access. They should be free from obstacles and changes of levels. In particular isolated steps should be avoided and appropriately shallow ramps provided where changes of level are necessary. </t>
  </si>
  <si>
    <t>I.06</t>
  </si>
  <si>
    <t>Outdoor spaces are provided with appropriate and safe lighting indicating paths, ramps and steps</t>
  </si>
  <si>
    <t>They should be pleasantly landscaped and well lit at night. Safe lighting is of course a requirement of Health and Safety regulations. Compliance with legislation is not generally the main purpose of this AEDET evaluation.</t>
  </si>
  <si>
    <t>I.07</t>
  </si>
  <si>
    <t>The fire planning strategy allows for ready access and egress</t>
  </si>
  <si>
    <t>The fire planning strategy should be integrated with the design in order to allow easy access and egress in emergency as well as in normal use. The design must comply with Firecode and have provision for safe horizontal escape routes. These must be easy, direct, free and unhindered access for fire fighting appliances to the whole of the building perimeter. The same comments about compliance with legislation apply as those found in I.06.</t>
  </si>
  <si>
    <t>◄ Use</t>
  </si>
  <si>
    <t>Space ►</t>
  </si>
  <si>
    <t>FUNCTIONALITY: Space</t>
  </si>
  <si>
    <t>Section J concentrates on the amount of space in the building in relation to its purpose. It asks if this space is well located and efficient and whether people can move around in it efficiently and with dignity.</t>
  </si>
  <si>
    <t>J.01</t>
  </si>
  <si>
    <t>The design achieves appropriate space standards</t>
  </si>
  <si>
    <t>In addition to the technical spaces, all general spaces must be adequate to meet normal demand comfortably and peak demand at least adequately. In particular entrance areas should be uncluttered and spacious as must all circulation and social spaces. Provision for special areas for children should be considered. Space for external franchises and other add-ons should be thought about. The design must clearly follow and at least satisfy all the minimum requirements of the relevant HBNs and HTNs. A good design strategy will have listed all the relevant specific notes and shown how the design meets these as opposed to making general statements.</t>
  </si>
  <si>
    <t>J.02</t>
  </si>
  <si>
    <t>The ratio of usable space to the total area is good</t>
  </si>
  <si>
    <t>y</t>
  </si>
  <si>
    <t>The net to gross ratios should be calculated and show high figures. Where possible spaces should be capable of being shared to maximise utilisation. The design strategy and the brief should see space as a resource not personal territory. Dual use of circulation space should be exploited where this can be effective. For example to create informal social and gathering spaces. The overall proportion of space devoted exclusively to circulation should be kept to a minimum.</t>
  </si>
  <si>
    <t>J.03</t>
  </si>
  <si>
    <t>The circulation distances travelled by staff, patients and visitors are minimised by the layout</t>
  </si>
  <si>
    <r>
      <t xml:space="preserve">Consider using double weighting. </t>
    </r>
    <r>
      <rPr>
        <i/>
        <sz val="10"/>
        <rFont val="Arial"/>
      </rPr>
      <t>This item may be particularly important where emergency treatments are common. It is also likely to be particularly important for those groups of staff who need to move around as a normal part of their job. Clinical adjacencies as determined by the care model are minimised. Patients and visitors are faced with journeys that are as logical and short as possible.</t>
    </r>
  </si>
  <si>
    <t>J.04</t>
  </si>
  <si>
    <t>Any necessary isolation and segregation of spaces is achieved</t>
  </si>
  <si>
    <t>Any required clinical isolation should be achieved. In addition inherently noisy areas should be kept away from quiet ones. Similarly inherently messy or unpleasant visual areas should be isolated. Inappropriate adjacencies that might offend sensibilities should be avoided. The design should naturally isolate and screen areas, which patients and visitors may not wish to see.</t>
  </si>
  <si>
    <t>J.05</t>
  </si>
  <si>
    <t>The design makes appropriate provision for gender segregation</t>
  </si>
  <si>
    <r>
      <t xml:space="preserve">Consider using double weighting. </t>
    </r>
    <r>
      <rPr>
        <i/>
        <sz val="10"/>
        <rFont val="Arial"/>
      </rPr>
      <t>This item may be particularly important where there are in-patients. The care model should be clear about the location and extent of desired gender segregation. The design should reflect and provide this. Areas where the boundaries between genders may need to change in use should be clearly identified and solutions for providing this made apparent.</t>
    </r>
  </si>
  <si>
    <t>J.06</t>
  </si>
  <si>
    <t>There is adequate storage space</t>
  </si>
  <si>
    <t>It is very easy to underestimate the amount of storage space required. This frequently leads to other major failures in the use of buildings. Common results are to see materials stored in public areas causing restrictions, and giving a sense of clutter. In particular storage needs to be adjacent to places where it will be needed to ensure items are appropriately stored in actual use. The design should avoid creating storage spaces which can easily be eliminated. Storage may be required at several stages in the various supply/use/disposal systems.</t>
  </si>
  <si>
    <t>◄ Access</t>
  </si>
  <si>
    <t>Date</t>
  </si>
  <si>
    <t>Results summary:</t>
  </si>
  <si>
    <t>A:</t>
  </si>
  <si>
    <t xml:space="preserve"> ► Character and innovation</t>
  </si>
  <si>
    <t xml:space="preserve"> Character and innovation</t>
  </si>
  <si>
    <t>B:</t>
  </si>
  <si>
    <t xml:space="preserve"> ► Form and materials</t>
  </si>
  <si>
    <t xml:space="preserve"> Form and materials</t>
  </si>
  <si>
    <t>C:</t>
  </si>
  <si>
    <t xml:space="preserve"> ► Staff and patient environment</t>
  </si>
  <si>
    <t>Staff and patient environment</t>
  </si>
  <si>
    <t>D:</t>
  </si>
  <si>
    <t xml:space="preserve"> ► Urban and social integration</t>
  </si>
  <si>
    <t xml:space="preserve"> Urban and social integration</t>
  </si>
  <si>
    <t>E:</t>
  </si>
  <si>
    <t xml:space="preserve"> ► Performance</t>
  </si>
  <si>
    <t xml:space="preserve"> Performance</t>
  </si>
  <si>
    <t>F:</t>
  </si>
  <si>
    <t xml:space="preserve"> ► Engineering</t>
  </si>
  <si>
    <t xml:space="preserve"> Engineering</t>
  </si>
  <si>
    <t>G:</t>
  </si>
  <si>
    <t xml:space="preserve"> ► Construction</t>
  </si>
  <si>
    <t xml:space="preserve"> Construction</t>
  </si>
  <si>
    <t>H:</t>
  </si>
  <si>
    <t xml:space="preserve"> ► Use</t>
  </si>
  <si>
    <t xml:space="preserve"> Use</t>
  </si>
  <si>
    <t>I:</t>
  </si>
  <si>
    <t xml:space="preserve"> ► Access</t>
  </si>
  <si>
    <t xml:space="preserve"> Access</t>
  </si>
  <si>
    <t>J:</t>
  </si>
  <si>
    <t xml:space="preserve"> ► Space</t>
  </si>
  <si>
    <t xml:space="preserve"> Space</t>
  </si>
  <si>
    <r>
      <t>NOTE:</t>
    </r>
    <r>
      <rPr>
        <sz val="9"/>
        <color indexed="55"/>
        <rFont val="Arial"/>
        <family val="2"/>
      </rPr>
      <t xml:space="preserve"> A filled traffic light dot [●] in the table above indicates a valid average score, a hollow dot [○] indicates that one or more statements have been marked as 'unable to score'.</t>
    </r>
  </si>
  <si>
    <t>Toolkit version:</t>
  </si>
  <si>
    <t>11.12.07</t>
  </si>
  <si>
    <t>This document has been produced by DH Estates and Facilities</t>
  </si>
  <si>
    <t>◄◄ Project workshop setup</t>
  </si>
  <si>
    <t>Character and innovation</t>
  </si>
  <si>
    <t>A</t>
  </si>
  <si>
    <t>Form and materials</t>
  </si>
  <si>
    <t>B</t>
  </si>
  <si>
    <t>C</t>
  </si>
  <si>
    <t>Urban and social integration</t>
  </si>
  <si>
    <t>D</t>
  </si>
  <si>
    <t>Performance</t>
  </si>
  <si>
    <t>E</t>
  </si>
  <si>
    <t>Engineering</t>
  </si>
  <si>
    <t>F</t>
  </si>
  <si>
    <t>Construction</t>
  </si>
  <si>
    <t>G</t>
  </si>
  <si>
    <t>Use</t>
  </si>
  <si>
    <t>H</t>
  </si>
  <si>
    <t>Access</t>
  </si>
  <si>
    <t>I</t>
  </si>
  <si>
    <t>Space</t>
  </si>
  <si>
    <t>J</t>
  </si>
  <si>
    <t>Weighting lookup</t>
  </si>
  <si>
    <t>Score lookup</t>
  </si>
  <si>
    <t>Virtually total agreement (6) ▼</t>
  </si>
  <si>
    <t>Zero (0) ▼</t>
  </si>
  <si>
    <t>Strong agreement (5) ▼</t>
  </si>
  <si>
    <t>Fair agreement (4) ▼</t>
  </si>
  <si>
    <t>Little agreement (3) ▼</t>
  </si>
  <si>
    <t>Hardly any agreement (2) ▼</t>
  </si>
  <si>
    <t>Virtually no agreement (1) ▼</t>
  </si>
  <si>
    <t>Unable to score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</si>
</sst>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font>
      <sz val="10"/>
      <name val="Arial"/>
    </font>
    <font>
      <sz val="10"/>
      <name val="Arial"/>
    </font>
    <font>
      <i/>
      <sz val="9"/>
      <color indexed="63"/>
      <name val="Tahoma"/>
      <family val="2"/>
    </font>
    <font>
      <sz val="8"/>
      <name val="Arial"/>
    </font>
    <font>
      <b/>
      <sz val="12"/>
      <color indexed="9"/>
      <name val="Arial"/>
      <family val="2"/>
    </font>
    <font>
      <sz val="10"/>
      <color indexed="8"/>
      <name val="Arial"/>
    </font>
    <font>
      <b/>
      <sz val="10"/>
      <name val="Arial"/>
      <family val="2"/>
    </font>
    <font>
      <b/>
      <sz val="10"/>
      <color indexed="9"/>
      <name val="Arial"/>
      <family val="2"/>
    </font>
    <font>
      <sz val="10"/>
      <name val="Arial"/>
      <family val="2"/>
    </font>
    <font>
      <sz val="10"/>
      <color indexed="9"/>
      <name val="Arial"/>
    </font>
    <font>
      <b/>
      <sz val="10"/>
      <color indexed="13"/>
      <name val="Arial"/>
      <family val="2"/>
    </font>
    <font>
      <b/>
      <sz val="10"/>
      <color indexed="16"/>
      <name val="Arial"/>
      <family val="2"/>
    </font>
    <font>
      <b/>
      <sz val="10"/>
      <color indexed="53"/>
      <name val="Arial"/>
      <family val="2"/>
    </font>
    <font>
      <b/>
      <sz val="10"/>
      <color indexed="51"/>
      <name val="Arial"/>
      <family val="2"/>
    </font>
    <font>
      <i/>
      <sz val="10"/>
      <name val="Arial"/>
    </font>
    <font>
      <b/>
      <sz val="10"/>
      <color indexed="19"/>
      <name val="Arial"/>
      <family val="2"/>
    </font>
    <font>
      <b/>
      <sz val="10"/>
      <color indexed="21"/>
      <name val="Arial"/>
      <family val="2"/>
    </font>
    <font>
      <b/>
      <sz val="10"/>
      <color indexed="57"/>
      <name val="Arial"/>
      <family val="2"/>
    </font>
    <font>
      <b/>
      <sz val="10"/>
      <color indexed="18"/>
      <name val="Arial"/>
      <family val="2"/>
    </font>
    <font>
      <b/>
      <sz val="10"/>
      <color indexed="54"/>
      <name val="Arial"/>
      <family val="2"/>
    </font>
    <font>
      <b/>
      <sz val="10"/>
      <color indexed="20"/>
      <name val="Arial"/>
      <family val="2"/>
    </font>
    <font>
      <b/>
      <sz val="10"/>
      <color indexed="61"/>
      <name val="Arial"/>
      <family val="2"/>
    </font>
    <font>
      <b/>
      <i/>
      <sz val="10"/>
      <name val="Arial"/>
      <family val="2"/>
    </font>
    <font>
      <u/>
      <sz val="10"/>
      <color indexed="9"/>
      <name val="Arial"/>
    </font>
    <font>
      <sz val="26"/>
      <color indexed="52"/>
      <name val="Arial"/>
    </font>
    <font>
      <b/>
      <sz val="10"/>
      <color indexed="8"/>
      <name val="Arial"/>
      <family val="2"/>
    </font>
    <font>
      <sz val="16"/>
      <color indexed="53"/>
      <name val="Arial"/>
    </font>
    <font>
      <sz val="10"/>
      <color indexed="9"/>
      <name val="Arial"/>
      <family val="2"/>
    </font>
    <font>
      <sz val="8"/>
      <color indexed="55"/>
      <name val="Arial"/>
    </font>
    <font>
      <sz val="9"/>
      <name val="Arial"/>
    </font>
    <font>
      <u/>
      <sz val="9"/>
      <color indexed="8"/>
      <name val="Arial"/>
    </font>
    <font>
      <b/>
      <sz val="9"/>
      <color indexed="55"/>
      <name val="Arial"/>
      <family val="2"/>
    </font>
    <font>
      <sz val="9"/>
      <color indexed="55"/>
      <name val="Arial"/>
      <family val="2"/>
    </font>
    <font>
      <sz val="9"/>
      <name val="Arial"/>
      <family val="2"/>
    </font>
    <font>
      <b/>
      <sz val="10"/>
      <color indexed="47"/>
      <name val="Arial"/>
      <family val="2"/>
    </font>
    <font>
      <sz val="10"/>
      <color indexed="47"/>
      <name val="Arial"/>
      <family val="2"/>
    </font>
    <font>
      <i/>
      <sz val="10"/>
      <color indexed="47"/>
      <name val="Arial"/>
      <family val="2"/>
    </font>
    <font>
      <sz val="9"/>
      <color indexed="47"/>
      <name val="Arial"/>
    </font>
    <font>
      <sz val="9"/>
      <color indexed="23"/>
      <name val="Arial"/>
      <family val="2"/>
    </font>
  </fonts>
  <fills count="17">
    <fill>
      <patternFill patternType="none"/>
    </fill>
    <fill>
      <patternFill patternType="gray125"/>
    </fill>
    <fill>
      <patternFill patternType="solid">
        <fgColor indexed="22"/>
        <bgColor indexed="64"/>
      </patternFill>
    </fill>
    <fill>
      <patternFill patternType="solid">
        <fgColor indexed="45"/>
        <bgColor indexed="64"/>
      </patternFill>
    </fill>
    <fill>
      <patternFill patternType="solid">
        <fgColor indexed="19"/>
        <bgColor indexed="64"/>
      </patternFill>
    </fill>
    <fill>
      <patternFill patternType="solid">
        <fgColor indexed="8"/>
        <bgColor indexed="64"/>
      </patternFill>
    </fill>
    <fill>
      <patternFill patternType="solid">
        <fgColor indexed="53"/>
        <bgColor indexed="64"/>
      </patternFill>
    </fill>
    <fill>
      <patternFill patternType="solid">
        <fgColor indexed="16"/>
        <bgColor indexed="64"/>
      </patternFill>
    </fill>
    <fill>
      <patternFill patternType="solid">
        <fgColor indexed="51"/>
        <bgColor indexed="64"/>
      </patternFill>
    </fill>
    <fill>
      <patternFill patternType="solid">
        <fgColor indexed="21"/>
        <bgColor indexed="64"/>
      </patternFill>
    </fill>
    <fill>
      <patternFill patternType="solid">
        <fgColor indexed="57"/>
        <bgColor indexed="64"/>
      </patternFill>
    </fill>
    <fill>
      <patternFill patternType="solid">
        <fgColor indexed="18"/>
        <bgColor indexed="64"/>
      </patternFill>
    </fill>
    <fill>
      <patternFill patternType="solid">
        <fgColor indexed="54"/>
        <bgColor indexed="64"/>
      </patternFill>
    </fill>
    <fill>
      <patternFill patternType="solid">
        <fgColor indexed="20"/>
        <bgColor indexed="64"/>
      </patternFill>
    </fill>
    <fill>
      <patternFill patternType="solid">
        <fgColor indexed="61"/>
        <bgColor indexed="64"/>
      </patternFill>
    </fill>
    <fill>
      <patternFill patternType="solid">
        <fgColor indexed="47"/>
        <bgColor indexed="64"/>
      </patternFill>
    </fill>
    <fill>
      <patternFill patternType="solid">
        <fgColor indexed="52"/>
        <bgColor indexed="64"/>
      </patternFill>
    </fill>
  </fills>
  <borders count="17">
    <border>
      <left/>
      <right/>
      <top/>
      <bottom/>
      <diagonal/>
    </border>
    <border>
      <left style="thin">
        <color indexed="55"/>
      </left>
      <right style="medium">
        <color indexed="55"/>
      </right>
      <top style="thin">
        <color indexed="55"/>
      </top>
      <bottom style="medium">
        <color indexed="55"/>
      </bottom>
      <diagonal/>
    </border>
    <border>
      <left style="thin">
        <color indexed="55"/>
      </left>
      <right style="thin">
        <color indexed="55"/>
      </right>
      <top style="thin">
        <color indexed="55"/>
      </top>
      <bottom style="thin">
        <color indexed="55"/>
      </bottom>
      <diagonal/>
    </border>
    <border>
      <left/>
      <right/>
      <top/>
      <bottom style="thin">
        <color indexed="64"/>
      </bottom>
      <diagonal/>
    </border>
    <border>
      <left/>
      <right/>
      <top style="thin">
        <color indexed="64"/>
      </top>
      <bottom/>
      <diagonal/>
    </border>
    <border>
      <left/>
      <right/>
      <top style="thin">
        <color indexed="9"/>
      </top>
      <bottom style="thin">
        <color indexed="9"/>
      </bottom>
      <diagonal/>
    </border>
    <border>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style="hair">
        <color indexed="64"/>
      </left>
      <right/>
      <top/>
      <bottom style="hair">
        <color indexed="64"/>
      </bottom>
      <diagonal/>
    </border>
    <border>
      <left/>
      <right/>
      <top/>
      <bottom style="thin">
        <color indexed="47"/>
      </bottom>
      <diagonal/>
    </border>
    <border>
      <left/>
      <right/>
      <top style="thin">
        <color indexed="47"/>
      </top>
      <bottom/>
      <diagonal/>
    </border>
    <border>
      <left/>
      <right style="hair">
        <color indexed="64"/>
      </right>
      <top style="hair">
        <color indexed="64"/>
      </top>
      <bottom style="hair">
        <color indexed="64"/>
      </bottom>
      <diagonal/>
    </border>
    <border>
      <left/>
      <right/>
      <top/>
      <bottom style="hair">
        <color indexed="64"/>
      </bottom>
      <diagonal/>
    </border>
    <border>
      <left style="thin">
        <color indexed="55"/>
      </left>
      <right style="thin">
        <color indexed="55"/>
      </right>
      <top style="thin">
        <color indexed="55"/>
      </top>
      <bottom/>
      <diagonal/>
    </border>
    <border>
      <left style="thin">
        <color indexed="55"/>
      </left>
      <right style="thin">
        <color indexed="55"/>
      </right>
      <top/>
      <bottom style="thin">
        <color indexed="55"/>
      </bottom>
      <diagonal/>
    </border>
  </borders>
  <cellStyleXfs count="7">
    <xf numFmtId="0" fontId="0" fillId="0" borderId="0"/>
    <xf numFmtId="0" fontId="2" fillId="2" borderId="0" applyBorder="0">
      <alignment horizontal="left" vertical="center" wrapText="1" indent="1"/>
    </xf>
    <xf numFmtId="0" fontId="23" fillId="0" borderId="0" applyNumberFormat="0" applyFill="0" applyBorder="0" applyAlignment="0" applyProtection="0">
      <alignment vertical="top"/>
      <protection locked="0"/>
    </xf>
    <xf numFmtId="0" fontId="14" fillId="0" borderId="0">
      <alignment horizontal="left" vertical="center" wrapText="1"/>
    </xf>
    <xf numFmtId="0" fontId="9" fillId="0" borderId="0" applyNumberFormat="0" applyFill="0" applyBorder="0" applyAlignment="0" applyProtection="0">
      <alignment vertical="top"/>
      <protection locked="0"/>
    </xf>
    <xf numFmtId="0" fontId="1" fillId="3" borderId="1">
      <alignment horizontal="right" vertical="center"/>
    </xf>
    <xf numFmtId="0" fontId="1" fillId="3" borderId="2">
      <alignment vertical="top"/>
    </xf>
  </cellStyleXfs>
  <cellXfs count="288">
    <xf numFmtId="0" fontId="0" fillId="0" borderId="0" xfId="0"/>
    <xf numFmtId="0" fontId="4" fillId="4" borderId="0" xfId="0" applyFont="1" applyFill="1" applyAlignment="1">
      <alignment vertical="center"/>
    </xf>
    <xf numFmtId="0" fontId="6" fillId="0" borderId="0" xfId="0" applyFont="1"/>
    <xf numFmtId="0" fontId="0" fillId="0" borderId="0" xfId="0" applyAlignment="1">
      <alignment horizontal="center"/>
    </xf>
    <xf numFmtId="0" fontId="0" fillId="0" borderId="0" xfId="0" applyAlignment="1">
      <alignment horizontal="left"/>
    </xf>
    <xf numFmtId="0" fontId="9" fillId="5" borderId="0" xfId="0" applyFont="1" applyFill="1" applyAlignment="1">
      <alignment horizontal="center"/>
    </xf>
    <xf numFmtId="0" fontId="0" fillId="0" borderId="3" xfId="0" applyBorder="1"/>
    <xf numFmtId="49" fontId="6" fillId="0" borderId="0" xfId="0" applyNumberFormat="1" applyFont="1" applyAlignment="1">
      <alignment horizontal="right"/>
    </xf>
    <xf numFmtId="0" fontId="0" fillId="0" borderId="0" xfId="0" applyAlignment="1">
      <alignment horizontal="right"/>
    </xf>
    <xf numFmtId="0" fontId="0" fillId="0" borderId="4" xfId="0" applyBorder="1" applyAlignment="1">
      <alignment horizontal="center"/>
    </xf>
    <xf numFmtId="0" fontId="6" fillId="0" borderId="4" xfId="0" applyFont="1" applyBorder="1"/>
    <xf numFmtId="0" fontId="10" fillId="5" borderId="0" xfId="0" applyFont="1" applyFill="1" applyAlignment="1">
      <alignment horizontal="right"/>
    </xf>
    <xf numFmtId="0" fontId="0" fillId="6" borderId="0" xfId="0" applyFill="1"/>
    <xf numFmtId="0" fontId="1" fillId="6" borderId="0" xfId="0" applyFont="1" applyFill="1"/>
    <xf numFmtId="0" fontId="0" fillId="7" borderId="0" xfId="0" applyFill="1"/>
    <xf numFmtId="0" fontId="1" fillId="7" borderId="0" xfId="0" applyFont="1" applyFill="1"/>
    <xf numFmtId="0" fontId="0" fillId="8" borderId="0" xfId="0" applyFill="1"/>
    <xf numFmtId="0" fontId="1" fillId="8" borderId="0" xfId="0" applyFont="1" applyFill="1"/>
    <xf numFmtId="0" fontId="4" fillId="8" borderId="0" xfId="0" applyFont="1" applyFill="1" applyAlignment="1">
      <alignment vertical="center"/>
    </xf>
    <xf numFmtId="0" fontId="4" fillId="6" borderId="0" xfId="0" applyFont="1" applyFill="1" applyAlignment="1">
      <alignment vertical="center"/>
    </xf>
    <xf numFmtId="0" fontId="12" fillId="0" borderId="0" xfId="0" applyFont="1" applyAlignment="1">
      <alignment horizontal="center" vertical="top"/>
    </xf>
    <xf numFmtId="0" fontId="13" fillId="0" borderId="0" xfId="0" applyFont="1" applyAlignment="1">
      <alignment horizontal="center" vertical="top"/>
    </xf>
    <xf numFmtId="0" fontId="11" fillId="0" borderId="0" xfId="0" applyFont="1" applyAlignment="1">
      <alignment horizontal="center" vertical="top"/>
    </xf>
    <xf numFmtId="0" fontId="0" fillId="0" borderId="0" xfId="0" applyAlignment="1">
      <alignment vertical="top"/>
    </xf>
    <xf numFmtId="0" fontId="4" fillId="7" borderId="0" xfId="0" applyFont="1" applyFill="1" applyAlignment="1">
      <alignment vertical="center"/>
    </xf>
    <xf numFmtId="0" fontId="1" fillId="9" borderId="0" xfId="0" applyFont="1" applyFill="1"/>
    <xf numFmtId="0" fontId="0" fillId="4" borderId="0" xfId="0" applyFill="1"/>
    <xf numFmtId="0" fontId="1" fillId="4" borderId="0" xfId="0" applyFont="1" applyFill="1"/>
    <xf numFmtId="0" fontId="15" fillId="0" borderId="0" xfId="0" applyFont="1" applyAlignment="1">
      <alignment horizontal="center" vertical="top"/>
    </xf>
    <xf numFmtId="0" fontId="4" fillId="10" borderId="0" xfId="0" applyFont="1" applyFill="1" applyAlignment="1">
      <alignment vertical="center"/>
    </xf>
    <xf numFmtId="0" fontId="0" fillId="10" borderId="0" xfId="0" applyFill="1"/>
    <xf numFmtId="0" fontId="1" fillId="10" borderId="0" xfId="0" applyFont="1" applyFill="1"/>
    <xf numFmtId="0" fontId="4" fillId="9" borderId="0" xfId="0" applyFont="1" applyFill="1" applyAlignment="1">
      <alignment vertical="center"/>
    </xf>
    <xf numFmtId="0" fontId="0" fillId="9" borderId="0" xfId="0" applyFill="1"/>
    <xf numFmtId="0" fontId="0" fillId="0" borderId="0" xfId="0" applyAlignment="1">
      <alignment wrapText="1"/>
    </xf>
    <xf numFmtId="0" fontId="16" fillId="0" borderId="0" xfId="0" applyFont="1" applyAlignment="1">
      <alignment horizontal="center" vertical="top"/>
    </xf>
    <xf numFmtId="0" fontId="17" fillId="0" borderId="0" xfId="0" applyFont="1" applyAlignment="1">
      <alignment horizontal="center" vertical="top"/>
    </xf>
    <xf numFmtId="0" fontId="4" fillId="11" borderId="0" xfId="0" applyFont="1" applyFill="1" applyAlignment="1">
      <alignment vertical="center"/>
    </xf>
    <xf numFmtId="0" fontId="0" fillId="11" borderId="0" xfId="0" applyFill="1"/>
    <xf numFmtId="0" fontId="1" fillId="11" borderId="0" xfId="0" applyFont="1" applyFill="1"/>
    <xf numFmtId="0" fontId="18" fillId="0" borderId="0" xfId="0" applyFont="1" applyAlignment="1">
      <alignment horizontal="center" vertical="top"/>
    </xf>
    <xf numFmtId="0" fontId="4" fillId="12" borderId="0" xfId="0" applyFont="1" applyFill="1" applyAlignment="1">
      <alignment vertical="center"/>
    </xf>
    <xf numFmtId="0" fontId="0" fillId="12" borderId="0" xfId="0" applyFill="1"/>
    <xf numFmtId="0" fontId="1" fillId="12" borderId="0" xfId="0" applyFont="1" applyFill="1"/>
    <xf numFmtId="0" fontId="19" fillId="0" borderId="0" xfId="0" applyFont="1" applyAlignment="1">
      <alignment horizontal="center" vertical="top"/>
    </xf>
    <xf numFmtId="0" fontId="4" fillId="13" borderId="0" xfId="0" applyFont="1" applyFill="1" applyAlignment="1">
      <alignment vertical="center"/>
    </xf>
    <xf numFmtId="0" fontId="0" fillId="13" borderId="0" xfId="0" applyFill="1"/>
    <xf numFmtId="0" fontId="1" fillId="13" borderId="0" xfId="0" applyFont="1" applyFill="1"/>
    <xf numFmtId="0" fontId="20" fillId="0" borderId="0" xfId="0" applyFont="1" applyAlignment="1">
      <alignment horizontal="center" vertical="top"/>
    </xf>
    <xf numFmtId="0" fontId="4" fillId="14" borderId="0" xfId="0" applyFont="1" applyFill="1" applyAlignment="1">
      <alignment vertical="center"/>
    </xf>
    <xf numFmtId="0" fontId="0" fillId="14" borderId="0" xfId="0" applyFill="1"/>
    <xf numFmtId="0" fontId="1" fillId="14" borderId="0" xfId="0" applyFont="1" applyFill="1"/>
    <xf numFmtId="0" fontId="21" fillId="0" borderId="0" xfId="0" applyFont="1" applyAlignment="1">
      <alignment horizontal="center" vertical="top"/>
    </xf>
    <xf numFmtId="0" fontId="1" fillId="3" borderId="1" xfId="5">
      <alignment horizontal="right" vertical="center"/>
    </xf>
    <xf numFmtId="0" fontId="12" fillId="0" borderId="0" xfId="0" applyFont="1" applyAlignment="1">
      <alignment horizontal="left" vertical="top"/>
    </xf>
    <xf numFmtId="0" fontId="21" fillId="0" borderId="0" xfId="0" applyFont="1" applyAlignment="1">
      <alignment horizontal="left" vertical="top"/>
    </xf>
    <xf numFmtId="0" fontId="20" fillId="0" borderId="0" xfId="0" applyFont="1" applyAlignment="1">
      <alignment horizontal="left" vertical="top"/>
    </xf>
    <xf numFmtId="0" fontId="19" fillId="0" borderId="0" xfId="0" applyFont="1" applyAlignment="1">
      <alignment horizontal="left" vertical="top"/>
    </xf>
    <xf numFmtId="0" fontId="18" fillId="0" borderId="0" xfId="0" applyFont="1" applyAlignment="1">
      <alignment horizontal="left" vertical="top"/>
    </xf>
    <xf numFmtId="0" fontId="16" fillId="0" borderId="0" xfId="0" applyFont="1" applyAlignment="1">
      <alignment horizontal="left" vertical="top"/>
    </xf>
    <xf numFmtId="0" fontId="17" fillId="0" borderId="0" xfId="0" applyFont="1" applyAlignment="1">
      <alignment horizontal="left" vertical="top"/>
    </xf>
    <xf numFmtId="0" fontId="15" fillId="0" borderId="0" xfId="0" applyFont="1" applyAlignment="1">
      <alignment horizontal="left" vertical="top"/>
    </xf>
    <xf numFmtId="0" fontId="13" fillId="0" borderId="0" xfId="0" applyFont="1" applyAlignment="1">
      <alignment horizontal="left" vertical="top"/>
    </xf>
    <xf numFmtId="0" fontId="14" fillId="0" borderId="0" xfId="3">
      <alignment horizontal="left" vertical="center" wrapText="1"/>
    </xf>
    <xf numFmtId="0" fontId="0" fillId="0" borderId="4" xfId="0" applyBorder="1" applyAlignment="1">
      <alignment horizontal="left"/>
    </xf>
    <xf numFmtId="0" fontId="0" fillId="0" borderId="4" xfId="0" applyBorder="1"/>
    <xf numFmtId="0" fontId="12" fillId="0" borderId="3" xfId="0" applyFont="1" applyBorder="1" applyAlignment="1">
      <alignment horizontal="left" vertical="top"/>
    </xf>
    <xf numFmtId="0" fontId="23" fillId="0" borderId="0" xfId="2" applyAlignment="1" applyProtection="1"/>
    <xf numFmtId="0" fontId="0" fillId="7" borderId="0" xfId="0" applyFill="1" applyAlignment="1">
      <alignment vertical="center"/>
    </xf>
    <xf numFmtId="0" fontId="0" fillId="14" borderId="0" xfId="0" applyFill="1" applyAlignment="1">
      <alignment vertical="center"/>
    </xf>
    <xf numFmtId="0" fontId="7" fillId="7" borderId="0" xfId="0" applyFont="1" applyFill="1" applyAlignment="1">
      <alignment horizontal="left" vertical="center"/>
    </xf>
    <xf numFmtId="0" fontId="7" fillId="7" borderId="0" xfId="0" applyFont="1" applyFill="1" applyAlignment="1">
      <alignment vertical="center"/>
    </xf>
    <xf numFmtId="0" fontId="7" fillId="6" borderId="0" xfId="0" applyFont="1" applyFill="1" applyAlignment="1">
      <alignment horizontal="left" vertical="center"/>
    </xf>
    <xf numFmtId="0" fontId="7" fillId="6" borderId="0" xfId="0" applyFont="1" applyFill="1" applyAlignment="1">
      <alignment vertical="center"/>
    </xf>
    <xf numFmtId="0" fontId="7" fillId="8" borderId="0" xfId="0" applyFont="1" applyFill="1" applyAlignment="1">
      <alignment horizontal="left" vertical="center"/>
    </xf>
    <xf numFmtId="0" fontId="7" fillId="8" borderId="0" xfId="0" applyFont="1" applyFill="1" applyAlignment="1">
      <alignment vertical="center"/>
    </xf>
    <xf numFmtId="0" fontId="7" fillId="4" borderId="0" xfId="0" applyFont="1" applyFill="1" applyAlignment="1">
      <alignment horizontal="left" vertical="center"/>
    </xf>
    <xf numFmtId="0" fontId="7" fillId="4" borderId="0" xfId="0" applyFont="1" applyFill="1" applyAlignment="1">
      <alignment vertical="center"/>
    </xf>
    <xf numFmtId="0" fontId="7" fillId="10" borderId="0" xfId="0" applyFont="1" applyFill="1" applyAlignment="1">
      <alignment horizontal="left" vertical="center"/>
    </xf>
    <xf numFmtId="0" fontId="7" fillId="10" borderId="0" xfId="0" applyFont="1" applyFill="1" applyAlignment="1">
      <alignment vertical="center"/>
    </xf>
    <xf numFmtId="0" fontId="7" fillId="9" borderId="0" xfId="0" applyFont="1" applyFill="1" applyAlignment="1">
      <alignment horizontal="left" vertical="center"/>
    </xf>
    <xf numFmtId="0" fontId="7" fillId="9" borderId="0" xfId="0" applyFont="1" applyFill="1" applyAlignment="1">
      <alignment vertical="center"/>
    </xf>
    <xf numFmtId="0" fontId="7" fillId="11" borderId="0" xfId="0" applyFont="1" applyFill="1" applyAlignment="1">
      <alignment horizontal="left" vertical="center"/>
    </xf>
    <xf numFmtId="0" fontId="7" fillId="11" borderId="0" xfId="0" applyFont="1" applyFill="1" applyAlignment="1">
      <alignment vertical="center"/>
    </xf>
    <xf numFmtId="0" fontId="7" fillId="12" borderId="0" xfId="0" applyFont="1" applyFill="1" applyAlignment="1">
      <alignment horizontal="left" vertical="center"/>
    </xf>
    <xf numFmtId="0" fontId="7" fillId="12" borderId="0" xfId="0" applyFont="1" applyFill="1" applyAlignment="1">
      <alignment vertical="center"/>
    </xf>
    <xf numFmtId="0" fontId="7" fillId="13" borderId="0" xfId="0" applyFont="1" applyFill="1" applyAlignment="1">
      <alignment horizontal="left" vertical="center"/>
    </xf>
    <xf numFmtId="0" fontId="7" fillId="13" borderId="0" xfId="0" applyFont="1" applyFill="1" applyAlignment="1">
      <alignment vertical="center"/>
    </xf>
    <xf numFmtId="0" fontId="7" fillId="14" borderId="0" xfId="0" applyFont="1" applyFill="1" applyAlignment="1">
      <alignment horizontal="left" vertical="center"/>
    </xf>
    <xf numFmtId="0" fontId="7" fillId="14" borderId="0" xfId="0" applyFont="1" applyFill="1" applyAlignment="1">
      <alignment vertical="center"/>
    </xf>
    <xf numFmtId="0" fontId="0" fillId="2" borderId="0" xfId="0" applyFill="1"/>
    <xf numFmtId="49" fontId="8" fillId="2" borderId="0" xfId="0" applyNumberFormat="1" applyFont="1" applyFill="1" applyAlignment="1">
      <alignment horizontal="left"/>
    </xf>
    <xf numFmtId="0" fontId="6" fillId="2" borderId="3" xfId="0" applyFont="1" applyFill="1" applyBorder="1"/>
    <xf numFmtId="0" fontId="0" fillId="2" borderId="3" xfId="0" applyFill="1" applyBorder="1"/>
    <xf numFmtId="49" fontId="6" fillId="0" borderId="0" xfId="0" applyNumberFormat="1" applyFont="1" applyAlignment="1">
      <alignment horizontal="right" vertical="center"/>
    </xf>
    <xf numFmtId="0" fontId="7" fillId="0" borderId="5" xfId="0" applyFont="1" applyBorder="1" applyAlignment="1">
      <alignment vertical="center"/>
    </xf>
    <xf numFmtId="0" fontId="7" fillId="0" borderId="5" xfId="0" applyFont="1" applyBorder="1" applyAlignment="1">
      <alignment horizontal="left" vertical="center"/>
    </xf>
    <xf numFmtId="0" fontId="27" fillId="0" borderId="0" xfId="0" applyFont="1"/>
    <xf numFmtId="0" fontId="9" fillId="7" borderId="0" xfId="4" applyFill="1" applyAlignment="1" applyProtection="1">
      <alignment horizontal="right" vertical="center"/>
    </xf>
    <xf numFmtId="0" fontId="9" fillId="6" borderId="0" xfId="4" applyFill="1" applyAlignment="1" applyProtection="1">
      <alignment horizontal="right" vertical="center"/>
    </xf>
    <xf numFmtId="0" fontId="9" fillId="8" borderId="0" xfId="4" applyFill="1" applyAlignment="1" applyProtection="1">
      <alignment horizontal="right" vertical="center"/>
    </xf>
    <xf numFmtId="0" fontId="9" fillId="4" borderId="0" xfId="4" applyFill="1" applyAlignment="1" applyProtection="1">
      <alignment horizontal="right" vertical="center"/>
    </xf>
    <xf numFmtId="0" fontId="9" fillId="10" borderId="0" xfId="4" applyFill="1" applyAlignment="1" applyProtection="1">
      <alignment horizontal="right" vertical="center"/>
    </xf>
    <xf numFmtId="0" fontId="9" fillId="9" borderId="0" xfId="4" applyFill="1" applyAlignment="1" applyProtection="1">
      <alignment horizontal="right" vertical="center"/>
    </xf>
    <xf numFmtId="0" fontId="9" fillId="11" borderId="0" xfId="4" applyFill="1" applyAlignment="1" applyProtection="1">
      <alignment horizontal="right" vertical="center"/>
    </xf>
    <xf numFmtId="0" fontId="9" fillId="12" borderId="0" xfId="4" applyFill="1" applyAlignment="1" applyProtection="1">
      <alignment horizontal="right" vertical="center"/>
    </xf>
    <xf numFmtId="0" fontId="9" fillId="13" borderId="0" xfId="4" applyFill="1" applyAlignment="1" applyProtection="1">
      <alignment horizontal="right" vertical="center"/>
    </xf>
    <xf numFmtId="0" fontId="29" fillId="3" borderId="6" xfId="0" applyFont="1" applyFill="1" applyBorder="1" applyAlignment="1" applyProtection="1">
      <alignment horizontal="left"/>
      <protection locked="0"/>
    </xf>
    <xf numFmtId="0" fontId="29" fillId="3" borderId="7" xfId="0" applyFont="1" applyFill="1" applyBorder="1" applyAlignment="1" applyProtection="1">
      <alignment horizontal="left"/>
      <protection locked="0"/>
    </xf>
    <xf numFmtId="0" fontId="30" fillId="3" borderId="8" xfId="4" applyFont="1" applyFill="1" applyBorder="1" applyAlignment="1" applyProtection="1">
      <protection locked="0"/>
    </xf>
    <xf numFmtId="0" fontId="28" fillId="0" borderId="0" xfId="0" applyFont="1" applyAlignment="1">
      <alignment vertical="top"/>
    </xf>
    <xf numFmtId="0" fontId="31" fillId="0" borderId="0" xfId="0" applyFont="1" applyAlignment="1">
      <alignment vertical="top" wrapText="1"/>
    </xf>
    <xf numFmtId="0" fontId="33" fillId="0" borderId="0" xfId="0" applyFont="1" applyAlignment="1">
      <alignment vertical="top" wrapText="1"/>
    </xf>
    <xf numFmtId="0" fontId="31" fillId="0" borderId="0" xfId="0" applyFont="1" applyAlignment="1">
      <alignment wrapText="1"/>
    </xf>
    <xf numFmtId="0" fontId="32" fillId="0" borderId="0" xfId="0" applyFont="1" applyAlignment="1">
      <alignment wrapText="1"/>
    </xf>
    <xf numFmtId="0" fontId="4" fillId="15" borderId="0" xfId="0" applyFont="1" applyFill="1" applyAlignment="1">
      <alignment vertical="center"/>
    </xf>
    <xf numFmtId="0" fontId="5" fillId="15" borderId="0" xfId="0" applyFont="1" applyFill="1"/>
    <xf numFmtId="0" fontId="5" fillId="15" borderId="0" xfId="0" applyFont="1" applyFill="1" applyAlignment="1">
      <alignment horizontal="center"/>
    </xf>
    <xf numFmtId="0" fontId="0" fillId="15" borderId="0" xfId="0" applyFill="1"/>
    <xf numFmtId="0" fontId="9" fillId="15" borderId="0" xfId="4" applyFill="1" applyAlignment="1" applyProtection="1">
      <alignment horizontal="right" vertical="center"/>
    </xf>
    <xf numFmtId="0" fontId="32" fillId="15" borderId="0" xfId="0" applyFont="1" applyFill="1" applyAlignment="1">
      <alignment wrapText="1"/>
    </xf>
    <xf numFmtId="0" fontId="33" fillId="15" borderId="0" xfId="0" applyFont="1" applyFill="1" applyAlignment="1">
      <alignment vertical="top" wrapText="1"/>
    </xf>
    <xf numFmtId="49" fontId="29" fillId="3" borderId="9" xfId="0" applyNumberFormat="1" applyFont="1" applyFill="1" applyBorder="1" applyAlignment="1" applyProtection="1">
      <alignment vertical="center"/>
      <protection locked="0"/>
    </xf>
    <xf numFmtId="0" fontId="30" fillId="3" borderId="10" xfId="4" applyFont="1" applyFill="1" applyBorder="1" applyAlignment="1" applyProtection="1">
      <protection locked="0"/>
    </xf>
    <xf numFmtId="0" fontId="34" fillId="0" borderId="11" xfId="0" applyFont="1" applyBorder="1"/>
    <xf numFmtId="0" fontId="35" fillId="0" borderId="11" xfId="0" applyFont="1" applyBorder="1"/>
    <xf numFmtId="0" fontId="34" fillId="0" borderId="11" xfId="4" applyFont="1" applyBorder="1" applyAlignment="1" applyProtection="1"/>
    <xf numFmtId="0" fontId="34" fillId="0" borderId="11" xfId="0" applyFont="1" applyBorder="1" applyAlignment="1">
      <alignment horizontal="left"/>
    </xf>
    <xf numFmtId="49" fontId="34" fillId="0" borderId="0" xfId="0" applyNumberFormat="1" applyFont="1" applyAlignment="1">
      <alignment horizontal="right"/>
    </xf>
    <xf numFmtId="0" fontId="0" fillId="0" borderId="11" xfId="0" applyBorder="1"/>
    <xf numFmtId="49" fontId="34" fillId="0" borderId="11" xfId="0" applyNumberFormat="1" applyFont="1" applyBorder="1" applyAlignment="1">
      <alignment horizontal="left"/>
    </xf>
    <xf numFmtId="0" fontId="0" fillId="7" borderId="5" xfId="0" applyFill="1" applyBorder="1" applyAlignment="1" applyProtection="1">
      <alignment vertical="center"/>
      <protection hidden="1"/>
    </xf>
    <xf numFmtId="0" fontId="26" fillId="7" borderId="5" xfId="0" applyFont="1" applyFill="1" applyBorder="1" applyAlignment="1" applyProtection="1">
      <alignment horizontal="center"/>
      <protection hidden="1"/>
    </xf>
    <xf numFmtId="164" fontId="7" fillId="7" borderId="5" xfId="0" applyNumberFormat="1" applyFont="1" applyFill="1" applyBorder="1" applyAlignment="1" applyProtection="1">
      <alignment horizontal="left" vertical="center"/>
      <protection hidden="1"/>
    </xf>
    <xf numFmtId="0" fontId="9" fillId="7" borderId="5" xfId="0" applyFont="1" applyFill="1" applyBorder="1" applyAlignment="1" applyProtection="1">
      <alignment horizontal="right" vertical="center"/>
      <protection hidden="1"/>
    </xf>
    <xf numFmtId="0" fontId="0" fillId="16" borderId="5" xfId="0" applyFill="1" applyBorder="1" applyAlignment="1" applyProtection="1">
      <alignment vertical="center"/>
      <protection hidden="1"/>
    </xf>
    <xf numFmtId="0" fontId="26" fillId="16" borderId="5" xfId="0" applyFont="1" applyFill="1" applyBorder="1" applyAlignment="1" applyProtection="1">
      <alignment horizontal="center"/>
      <protection hidden="1"/>
    </xf>
    <xf numFmtId="164" fontId="7" fillId="16" borderId="5" xfId="0" applyNumberFormat="1" applyFont="1" applyFill="1" applyBorder="1" applyAlignment="1" applyProtection="1">
      <alignment horizontal="left" vertical="center"/>
      <protection hidden="1"/>
    </xf>
    <xf numFmtId="0" fontId="9" fillId="16" borderId="5" xfId="0" applyFont="1" applyFill="1" applyBorder="1" applyAlignment="1" applyProtection="1">
      <alignment horizontal="right" vertical="center"/>
      <protection hidden="1"/>
    </xf>
    <xf numFmtId="0" fontId="0" fillId="8" borderId="5" xfId="0" applyFill="1" applyBorder="1" applyAlignment="1" applyProtection="1">
      <alignment vertical="center"/>
      <protection hidden="1"/>
    </xf>
    <xf numFmtId="0" fontId="26" fillId="8" borderId="5" xfId="0" applyFont="1" applyFill="1" applyBorder="1" applyAlignment="1" applyProtection="1">
      <alignment horizontal="center"/>
      <protection hidden="1"/>
    </xf>
    <xf numFmtId="164" fontId="6" fillId="8" borderId="5" xfId="0" applyNumberFormat="1" applyFont="1" applyFill="1" applyBorder="1" applyAlignment="1" applyProtection="1">
      <alignment horizontal="left" vertical="center"/>
      <protection hidden="1"/>
    </xf>
    <xf numFmtId="0" fontId="0" fillId="8" borderId="5" xfId="0" applyFill="1" applyBorder="1" applyAlignment="1" applyProtection="1">
      <alignment horizontal="right" vertical="center"/>
      <protection hidden="1"/>
    </xf>
    <xf numFmtId="0" fontId="0" fillId="4" borderId="5" xfId="0" applyFill="1" applyBorder="1" applyAlignment="1" applyProtection="1">
      <alignment vertical="center"/>
      <protection hidden="1"/>
    </xf>
    <xf numFmtId="0" fontId="26" fillId="4" borderId="5" xfId="0" applyFont="1" applyFill="1" applyBorder="1" applyAlignment="1" applyProtection="1">
      <alignment horizontal="center"/>
      <protection hidden="1"/>
    </xf>
    <xf numFmtId="164" fontId="7" fillId="4" borderId="5" xfId="0" applyNumberFormat="1" applyFont="1" applyFill="1" applyBorder="1" applyAlignment="1" applyProtection="1">
      <alignment horizontal="left" vertical="center"/>
      <protection hidden="1"/>
    </xf>
    <xf numFmtId="0" fontId="9" fillId="4" borderId="5" xfId="0" applyFont="1" applyFill="1" applyBorder="1" applyAlignment="1" applyProtection="1">
      <alignment horizontal="right" vertical="center"/>
      <protection hidden="1"/>
    </xf>
    <xf numFmtId="0" fontId="1" fillId="10" borderId="5" xfId="0" applyFont="1" applyFill="1" applyBorder="1" applyAlignment="1" applyProtection="1">
      <alignment vertical="center"/>
      <protection hidden="1"/>
    </xf>
    <xf numFmtId="0" fontId="26" fillId="10" borderId="5" xfId="0" applyFont="1" applyFill="1" applyBorder="1" applyAlignment="1" applyProtection="1">
      <alignment horizontal="center"/>
      <protection hidden="1"/>
    </xf>
    <xf numFmtId="164" fontId="7" fillId="10" borderId="5" xfId="0" applyNumberFormat="1" applyFont="1" applyFill="1" applyBorder="1" applyAlignment="1" applyProtection="1">
      <alignment horizontal="left" vertical="center"/>
      <protection hidden="1"/>
    </xf>
    <xf numFmtId="0" fontId="9" fillId="10" borderId="5" xfId="0" applyFont="1" applyFill="1" applyBorder="1" applyAlignment="1" applyProtection="1">
      <alignment horizontal="right" vertical="center"/>
      <protection hidden="1"/>
    </xf>
    <xf numFmtId="0" fontId="0" fillId="9" borderId="5" xfId="0" applyFill="1" applyBorder="1" applyAlignment="1" applyProtection="1">
      <alignment vertical="center"/>
      <protection hidden="1"/>
    </xf>
    <xf numFmtId="0" fontId="26" fillId="9" borderId="5" xfId="0" applyFont="1" applyFill="1" applyBorder="1" applyAlignment="1" applyProtection="1">
      <alignment horizontal="center"/>
      <protection hidden="1"/>
    </xf>
    <xf numFmtId="164" fontId="7" fillId="9" borderId="5" xfId="0" applyNumberFormat="1" applyFont="1" applyFill="1" applyBorder="1" applyAlignment="1" applyProtection="1">
      <alignment horizontal="left" vertical="center"/>
      <protection hidden="1"/>
    </xf>
    <xf numFmtId="0" fontId="9" fillId="9" borderId="5" xfId="0" applyFont="1" applyFill="1" applyBorder="1" applyAlignment="1" applyProtection="1">
      <alignment horizontal="right" vertical="center"/>
      <protection hidden="1"/>
    </xf>
    <xf numFmtId="0" fontId="0" fillId="11" borderId="5" xfId="0" applyFill="1" applyBorder="1" applyAlignment="1" applyProtection="1">
      <alignment vertical="center"/>
      <protection hidden="1"/>
    </xf>
    <xf numFmtId="0" fontId="26" fillId="11" borderId="5" xfId="0" applyFont="1" applyFill="1" applyBorder="1" applyAlignment="1" applyProtection="1">
      <alignment horizontal="center"/>
      <protection hidden="1"/>
    </xf>
    <xf numFmtId="164" fontId="7" fillId="11" borderId="5" xfId="0" applyNumberFormat="1" applyFont="1" applyFill="1" applyBorder="1" applyAlignment="1" applyProtection="1">
      <alignment horizontal="left" vertical="center"/>
      <protection hidden="1"/>
    </xf>
    <xf numFmtId="0" fontId="9" fillId="11" borderId="5" xfId="0" applyFont="1" applyFill="1" applyBorder="1" applyAlignment="1" applyProtection="1">
      <alignment horizontal="right" vertical="center"/>
      <protection hidden="1"/>
    </xf>
    <xf numFmtId="0" fontId="0" fillId="12" borderId="5" xfId="0" applyFill="1" applyBorder="1" applyAlignment="1" applyProtection="1">
      <alignment vertical="center"/>
      <protection hidden="1"/>
    </xf>
    <xf numFmtId="0" fontId="26" fillId="12" borderId="5" xfId="0" applyFont="1" applyFill="1" applyBorder="1" applyAlignment="1" applyProtection="1">
      <alignment horizontal="center"/>
      <protection hidden="1"/>
    </xf>
    <xf numFmtId="164" fontId="7" fillId="12" borderId="5" xfId="0" applyNumberFormat="1" applyFont="1" applyFill="1" applyBorder="1" applyAlignment="1" applyProtection="1">
      <alignment horizontal="left" vertical="center"/>
      <protection hidden="1"/>
    </xf>
    <xf numFmtId="0" fontId="9" fillId="12" borderId="5" xfId="0" applyFont="1" applyFill="1" applyBorder="1" applyAlignment="1" applyProtection="1">
      <alignment horizontal="right" vertical="center"/>
      <protection hidden="1"/>
    </xf>
    <xf numFmtId="0" fontId="0" fillId="13" borderId="5" xfId="0" applyFill="1" applyBorder="1" applyAlignment="1" applyProtection="1">
      <alignment vertical="center"/>
      <protection hidden="1"/>
    </xf>
    <xf numFmtId="0" fontId="26" fillId="13" borderId="5" xfId="0" applyFont="1" applyFill="1" applyBorder="1" applyAlignment="1" applyProtection="1">
      <alignment horizontal="center"/>
      <protection hidden="1"/>
    </xf>
    <xf numFmtId="164" fontId="7" fillId="13" borderId="5" xfId="0" applyNumberFormat="1" applyFont="1" applyFill="1" applyBorder="1" applyAlignment="1" applyProtection="1">
      <alignment horizontal="left" vertical="center"/>
      <protection hidden="1"/>
    </xf>
    <xf numFmtId="0" fontId="9" fillId="13" borderId="5" xfId="0" applyFont="1" applyFill="1" applyBorder="1" applyAlignment="1" applyProtection="1">
      <alignment horizontal="right" vertical="center"/>
      <protection hidden="1"/>
    </xf>
    <xf numFmtId="0" fontId="0" fillId="14" borderId="5" xfId="0" applyFill="1" applyBorder="1" applyAlignment="1" applyProtection="1">
      <alignment vertical="center"/>
      <protection hidden="1"/>
    </xf>
    <xf numFmtId="0" fontId="26" fillId="14" borderId="5" xfId="0" applyFont="1" applyFill="1" applyBorder="1" applyAlignment="1" applyProtection="1">
      <alignment horizontal="center"/>
      <protection hidden="1"/>
    </xf>
    <xf numFmtId="164" fontId="7" fillId="14" borderId="5" xfId="0" applyNumberFormat="1" applyFont="1" applyFill="1" applyBorder="1" applyAlignment="1" applyProtection="1">
      <alignment horizontal="left" vertical="center"/>
      <protection hidden="1"/>
    </xf>
    <xf numFmtId="0" fontId="9" fillId="14" borderId="5" xfId="0" applyFont="1" applyFill="1" applyBorder="1" applyAlignment="1" applyProtection="1">
      <alignment horizontal="right" vertical="center"/>
      <protection hidden="1"/>
    </xf>
    <xf numFmtId="49" fontId="37" fillId="0" borderId="12" xfId="0" applyNumberFormat="1" applyFont="1" applyBorder="1" applyAlignment="1" applyProtection="1">
      <alignment vertical="center"/>
      <protection hidden="1"/>
    </xf>
    <xf numFmtId="0" fontId="32" fillId="0" borderId="0" xfId="0" applyFont="1" applyAlignment="1" applyProtection="1">
      <alignment wrapText="1"/>
      <protection hidden="1"/>
    </xf>
    <xf numFmtId="0" fontId="31" fillId="0" borderId="0" xfId="0" applyFont="1" applyAlignment="1" applyProtection="1">
      <alignment wrapText="1"/>
      <protection hidden="1"/>
    </xf>
    <xf numFmtId="0" fontId="38" fillId="0" borderId="0" xfId="0" applyFont="1"/>
    <xf numFmtId="0" fontId="29" fillId="3" borderId="0" xfId="0" applyFont="1" applyFill="1" applyAlignment="1" applyProtection="1">
      <alignment vertical="center"/>
      <protection locked="0"/>
    </xf>
    <xf numFmtId="0" fontId="29" fillId="0" borderId="0" xfId="0" applyFont="1" applyAlignment="1" applyProtection="1">
      <alignment vertical="center"/>
      <protection locked="0"/>
    </xf>
    <xf numFmtId="0" fontId="34" fillId="0" borderId="11" xfId="0" applyFont="1" applyBorder="1" applyAlignment="1">
      <alignment horizontal="left"/>
    </xf>
    <xf numFmtId="0" fontId="29" fillId="3" borderId="0" xfId="0" applyFont="1" applyFill="1" applyAlignment="1" applyProtection="1">
      <alignment horizontal="left" vertical="center"/>
      <protection locked="0"/>
    </xf>
    <xf numFmtId="0" fontId="29" fillId="0" borderId="0" xfId="0" applyFont="1" applyAlignment="1" applyProtection="1">
      <alignment horizontal="left" vertical="center"/>
      <protection locked="0"/>
    </xf>
    <xf numFmtId="0" fontId="29" fillId="3" borderId="10" xfId="0" applyFont="1" applyFill="1" applyBorder="1" applyAlignment="1" applyProtection="1">
      <alignment horizontal="left"/>
      <protection locked="0"/>
    </xf>
    <xf numFmtId="0" fontId="29" fillId="0" borderId="6" xfId="0" applyFont="1" applyBorder="1" applyAlignment="1" applyProtection="1">
      <alignment horizontal="left"/>
      <protection locked="0"/>
    </xf>
    <xf numFmtId="0" fontId="29" fillId="3" borderId="8" xfId="0" applyFont="1" applyFill="1" applyBorder="1" applyAlignment="1" applyProtection="1">
      <alignment horizontal="left"/>
      <protection locked="0"/>
    </xf>
    <xf numFmtId="0" fontId="29" fillId="0" borderId="13" xfId="0" applyFont="1" applyBorder="1" applyAlignment="1" applyProtection="1">
      <alignment horizontal="left"/>
      <protection locked="0"/>
    </xf>
    <xf numFmtId="0" fontId="9" fillId="15" borderId="0" xfId="4" applyFill="1" applyAlignment="1" applyProtection="1">
      <alignment vertical="center"/>
    </xf>
    <xf numFmtId="0" fontId="9" fillId="15" borderId="0" xfId="4" applyFill="1" applyAlignment="1" applyProtection="1"/>
    <xf numFmtId="0" fontId="31" fillId="0" borderId="0" xfId="0" applyFont="1" applyAlignment="1">
      <alignment vertical="top" wrapText="1"/>
    </xf>
    <xf numFmtId="0" fontId="33" fillId="0" borderId="0" xfId="0" applyFont="1" applyAlignment="1">
      <alignment vertical="top" wrapText="1"/>
    </xf>
    <xf numFmtId="0" fontId="29" fillId="0" borderId="14" xfId="0" applyFont="1" applyBorder="1" applyAlignment="1" applyProtection="1">
      <alignment horizontal="left"/>
      <protection locked="0"/>
    </xf>
    <xf numFmtId="0" fontId="24" fillId="7" borderId="0" xfId="0" applyFont="1" applyFill="1" applyAlignment="1">
      <alignment horizontal="right"/>
    </xf>
    <xf numFmtId="0" fontId="11" fillId="0" borderId="0" xfId="0" applyFont="1" applyAlignment="1">
      <alignment horizontal="left" vertical="top"/>
    </xf>
    <xf numFmtId="0" fontId="0" fillId="0" borderId="0" xfId="0" applyAlignment="1">
      <alignment horizontal="left" vertical="top"/>
    </xf>
    <xf numFmtId="0" fontId="4" fillId="7" borderId="0" xfId="0" applyFont="1" applyFill="1" applyAlignment="1">
      <alignment vertical="center"/>
    </xf>
    <xf numFmtId="0" fontId="6" fillId="0" borderId="0" xfId="0" applyFont="1" applyAlignment="1">
      <alignment vertical="top" wrapText="1"/>
    </xf>
    <xf numFmtId="0" fontId="29" fillId="3" borderId="15" xfId="6" applyFont="1" applyBorder="1" applyAlignment="1">
      <alignment vertical="top" wrapText="1" shrinkToFit="1"/>
    </xf>
    <xf numFmtId="0" fontId="29" fillId="3" borderId="16" xfId="6" applyFont="1" applyBorder="1" applyAlignment="1">
      <alignment vertical="top" wrapText="1" shrinkToFit="1"/>
    </xf>
    <xf numFmtId="0" fontId="29" fillId="3" borderId="2" xfId="6" applyFont="1" applyAlignment="1">
      <alignment vertical="top" wrapText="1"/>
    </xf>
    <xf numFmtId="0" fontId="9" fillId="7" borderId="0" xfId="4" applyFill="1" applyAlignment="1" applyProtection="1">
      <alignment horizontal="left" vertical="center"/>
    </xf>
    <xf numFmtId="0" fontId="9" fillId="7" borderId="0" xfId="4" applyFill="1" applyAlignment="1" applyProtection="1">
      <alignment vertical="center"/>
    </xf>
    <xf numFmtId="0" fontId="0" fillId="0" borderId="0" xfId="0" applyAlignment="1">
      <alignment wrapText="1"/>
    </xf>
    <xf numFmtId="0" fontId="9" fillId="6" borderId="0" xfId="4" applyFill="1" applyAlignment="1" applyProtection="1">
      <alignment vertical="center"/>
    </xf>
    <xf numFmtId="0" fontId="24" fillId="6" borderId="0" xfId="0" applyFont="1" applyFill="1" applyAlignment="1">
      <alignment horizontal="right"/>
    </xf>
    <xf numFmtId="0" fontId="9" fillId="6" borderId="0" xfId="4" applyFill="1" applyAlignment="1" applyProtection="1">
      <alignment horizontal="left" vertical="center"/>
    </xf>
    <xf numFmtId="0" fontId="9" fillId="0" borderId="0" xfId="4" applyAlignment="1" applyProtection="1">
      <alignment vertical="center"/>
    </xf>
    <xf numFmtId="0" fontId="12" fillId="0" borderId="0" xfId="0" applyFont="1" applyAlignment="1">
      <alignment horizontal="left" vertical="top"/>
    </xf>
    <xf numFmtId="0" fontId="4" fillId="6" borderId="0" xfId="0" applyFont="1" applyFill="1" applyAlignment="1">
      <alignment vertical="center"/>
    </xf>
    <xf numFmtId="0" fontId="6" fillId="0" borderId="0" xfId="0" applyFont="1" applyAlignment="1">
      <alignment horizontal="left" vertical="top" wrapText="1"/>
    </xf>
    <xf numFmtId="0" fontId="13" fillId="0" borderId="0" xfId="0" applyFont="1" applyAlignment="1">
      <alignment horizontal="left" vertical="top"/>
    </xf>
    <xf numFmtId="0" fontId="0" fillId="0" borderId="0" xfId="0" applyAlignment="1">
      <alignment vertical="top"/>
    </xf>
    <xf numFmtId="0" fontId="0" fillId="0" borderId="0" xfId="0" applyAlignment="1">
      <alignment vertical="top" wrapText="1"/>
    </xf>
    <xf numFmtId="0" fontId="9" fillId="8" borderId="0" xfId="4" applyFill="1" applyAlignment="1" applyProtection="1">
      <alignment vertical="center"/>
    </xf>
    <xf numFmtId="0" fontId="24" fillId="8" borderId="0" xfId="0" applyFont="1" applyFill="1" applyAlignment="1">
      <alignment horizontal="right"/>
    </xf>
    <xf numFmtId="0" fontId="9" fillId="8" borderId="0" xfId="4" applyFill="1" applyAlignment="1" applyProtection="1">
      <alignment horizontal="left" vertical="center"/>
    </xf>
    <xf numFmtId="0" fontId="4" fillId="8" borderId="0" xfId="0" applyFont="1" applyFill="1" applyAlignment="1">
      <alignment vertical="center"/>
    </xf>
    <xf numFmtId="0" fontId="15" fillId="0" borderId="0" xfId="0" applyFont="1" applyAlignment="1">
      <alignment horizontal="left" vertical="top"/>
    </xf>
    <xf numFmtId="0" fontId="24" fillId="4" borderId="0" xfId="0" applyFont="1" applyFill="1" applyAlignment="1">
      <alignment horizontal="right"/>
    </xf>
    <xf numFmtId="0" fontId="4" fillId="4" borderId="0" xfId="0" applyFont="1" applyFill="1" applyAlignment="1">
      <alignment vertical="center"/>
    </xf>
    <xf numFmtId="0" fontId="9" fillId="4" borderId="0" xfId="4" applyFill="1" applyAlignment="1" applyProtection="1">
      <alignment vertical="center"/>
    </xf>
    <xf numFmtId="0" fontId="9" fillId="4" borderId="0" xfId="4" applyFill="1" applyAlignment="1" applyProtection="1">
      <alignment horizontal="left" vertical="center"/>
    </xf>
    <xf numFmtId="0" fontId="24" fillId="10" borderId="0" xfId="0" applyFont="1" applyFill="1" applyAlignment="1">
      <alignment horizontal="right"/>
    </xf>
    <xf numFmtId="0" fontId="4" fillId="10" borderId="0" xfId="0" applyFont="1" applyFill="1" applyAlignment="1">
      <alignment vertical="center"/>
    </xf>
    <xf numFmtId="0" fontId="9" fillId="10" borderId="0" xfId="4" applyFill="1" applyAlignment="1" applyProtection="1">
      <alignment vertical="center"/>
    </xf>
    <xf numFmtId="0" fontId="17" fillId="0" borderId="0" xfId="0" applyFont="1" applyAlignment="1">
      <alignment horizontal="left" vertical="top"/>
    </xf>
    <xf numFmtId="0" fontId="9" fillId="10" borderId="0" xfId="4" applyFill="1" applyAlignment="1" applyProtection="1">
      <alignment horizontal="left" vertical="center"/>
    </xf>
    <xf numFmtId="0" fontId="24" fillId="9" borderId="0" xfId="0" applyFont="1" applyFill="1" applyAlignment="1">
      <alignment horizontal="right"/>
    </xf>
    <xf numFmtId="0" fontId="9" fillId="9" borderId="0" xfId="4" applyFill="1" applyAlignment="1" applyProtection="1">
      <alignment horizontal="left" vertical="center"/>
    </xf>
    <xf numFmtId="0" fontId="4" fillId="9" borderId="0" xfId="0" applyFont="1" applyFill="1" applyAlignment="1">
      <alignment vertical="center"/>
    </xf>
    <xf numFmtId="0" fontId="16" fillId="0" borderId="0" xfId="0" applyFont="1" applyAlignment="1">
      <alignment horizontal="left" vertical="top"/>
    </xf>
    <xf numFmtId="0" fontId="9" fillId="9" borderId="0" xfId="4" applyFill="1" applyAlignment="1" applyProtection="1">
      <alignment vertical="center"/>
    </xf>
    <xf numFmtId="0" fontId="9" fillId="11" borderId="0" xfId="4" applyFill="1" applyAlignment="1" applyProtection="1">
      <alignment vertical="center"/>
    </xf>
    <xf numFmtId="0" fontId="24" fillId="11" borderId="0" xfId="0" applyFont="1" applyFill="1" applyAlignment="1">
      <alignment horizontal="right"/>
    </xf>
    <xf numFmtId="0" fontId="9" fillId="11" borderId="0" xfId="4" applyFill="1" applyAlignment="1" applyProtection="1">
      <alignment horizontal="left" vertical="center"/>
    </xf>
    <xf numFmtId="0" fontId="4" fillId="11" borderId="0" xfId="0" applyFont="1" applyFill="1" applyAlignment="1">
      <alignment vertical="center"/>
    </xf>
    <xf numFmtId="0" fontId="18" fillId="0" borderId="0" xfId="0" applyFont="1" applyAlignment="1">
      <alignment horizontal="left" vertical="top"/>
    </xf>
    <xf numFmtId="0" fontId="9" fillId="12" borderId="0" xfId="4" applyFill="1" applyAlignment="1" applyProtection="1">
      <alignment vertical="center"/>
    </xf>
    <xf numFmtId="0" fontId="24" fillId="12" borderId="0" xfId="0" applyFont="1" applyFill="1" applyAlignment="1">
      <alignment horizontal="right"/>
    </xf>
    <xf numFmtId="0" fontId="9" fillId="12" borderId="0" xfId="4" applyFill="1" applyAlignment="1" applyProtection="1">
      <alignment horizontal="left" vertical="center"/>
    </xf>
    <xf numFmtId="0" fontId="4" fillId="12" borderId="0" xfId="0" applyFont="1" applyFill="1" applyAlignment="1">
      <alignment vertical="center"/>
    </xf>
    <xf numFmtId="0" fontId="19" fillId="0" borderId="0" xfId="0" applyFont="1" applyAlignment="1">
      <alignment horizontal="left" vertical="top"/>
    </xf>
    <xf numFmtId="0" fontId="9" fillId="13" borderId="0" xfId="4" applyFill="1" applyAlignment="1" applyProtection="1">
      <alignment horizontal="left" vertical="center"/>
    </xf>
    <xf numFmtId="0" fontId="20" fillId="0" borderId="0" xfId="0" applyFont="1" applyAlignment="1">
      <alignment horizontal="left" vertical="top"/>
    </xf>
    <xf numFmtId="0" fontId="9" fillId="13" borderId="0" xfId="4" applyFill="1" applyAlignment="1" applyProtection="1">
      <alignment vertical="center"/>
    </xf>
    <xf numFmtId="0" fontId="24" fillId="13" borderId="0" xfId="0" applyFont="1" applyFill="1" applyAlignment="1">
      <alignment horizontal="right"/>
    </xf>
    <xf numFmtId="0" fontId="4" fillId="13" borderId="0" xfId="0" applyFont="1" applyFill="1" applyAlignment="1">
      <alignment vertical="center"/>
    </xf>
    <xf numFmtId="0" fontId="29" fillId="3" borderId="15" xfId="6" applyFont="1" applyBorder="1" applyAlignment="1">
      <alignment vertical="top" wrapText="1"/>
    </xf>
    <xf numFmtId="0" fontId="29" fillId="3" borderId="16" xfId="6" applyFont="1" applyBorder="1" applyAlignment="1">
      <alignment vertical="top" wrapText="1"/>
    </xf>
    <xf numFmtId="0" fontId="9" fillId="14" borderId="0" xfId="4" applyFill="1" applyAlignment="1" applyProtection="1">
      <alignment vertical="center"/>
    </xf>
    <xf numFmtId="0" fontId="24" fillId="14" borderId="0" xfId="0" applyFont="1" applyFill="1" applyAlignment="1">
      <alignment horizontal="right"/>
    </xf>
    <xf numFmtId="0" fontId="9" fillId="14" borderId="0" xfId="4" applyFill="1" applyAlignment="1" applyProtection="1">
      <alignment horizontal="left" vertical="center"/>
    </xf>
    <xf numFmtId="0" fontId="4" fillId="14" borderId="0" xfId="0" applyFont="1" applyFill="1" applyAlignment="1">
      <alignment vertical="center"/>
    </xf>
    <xf numFmtId="0" fontId="21" fillId="0" borderId="0" xfId="0" applyFont="1" applyAlignment="1">
      <alignment horizontal="left" vertical="top"/>
    </xf>
    <xf numFmtId="0" fontId="7" fillId="9" borderId="5" xfId="4" applyFont="1" applyFill="1" applyBorder="1" applyAlignment="1" applyProtection="1">
      <alignment vertical="center"/>
      <protection hidden="1"/>
    </xf>
    <xf numFmtId="0" fontId="7" fillId="11" borderId="5" xfId="4" applyFont="1" applyFill="1" applyBorder="1" applyAlignment="1" applyProtection="1">
      <alignment vertical="center"/>
      <protection hidden="1"/>
    </xf>
    <xf numFmtId="0" fontId="7" fillId="12" borderId="5" xfId="4" applyFont="1" applyFill="1" applyBorder="1" applyAlignment="1" applyProtection="1">
      <alignment vertical="center"/>
      <protection hidden="1"/>
    </xf>
    <xf numFmtId="0" fontId="7" fillId="13" borderId="5" xfId="4" applyFont="1" applyFill="1" applyBorder="1" applyAlignment="1" applyProtection="1">
      <alignment vertical="center"/>
      <protection hidden="1"/>
    </xf>
    <xf numFmtId="0" fontId="37" fillId="0" borderId="0" xfId="0" applyFont="1" applyAlignment="1" applyProtection="1">
      <alignment vertical="center"/>
      <protection hidden="1"/>
    </xf>
    <xf numFmtId="0" fontId="37" fillId="0" borderId="0" xfId="0" applyFont="1" applyAlignment="1" applyProtection="1">
      <alignment horizontal="left" vertical="center"/>
      <protection hidden="1"/>
    </xf>
    <xf numFmtId="0" fontId="7" fillId="7" borderId="5" xfId="4" applyFont="1" applyFill="1" applyBorder="1" applyAlignment="1" applyProtection="1">
      <alignment vertical="center"/>
      <protection hidden="1"/>
    </xf>
    <xf numFmtId="0" fontId="9" fillId="15" borderId="0" xfId="4" applyFill="1" applyAlignment="1" applyProtection="1">
      <alignment horizontal="left" vertical="center"/>
    </xf>
    <xf numFmtId="0" fontId="7" fillId="16" borderId="5" xfId="4" applyFont="1" applyFill="1" applyBorder="1" applyAlignment="1" applyProtection="1">
      <alignment vertical="center"/>
      <protection hidden="1"/>
    </xf>
    <xf numFmtId="0" fontId="25" fillId="8" borderId="5" xfId="4" applyFont="1" applyFill="1" applyBorder="1" applyAlignment="1" applyProtection="1">
      <alignment vertical="center"/>
      <protection hidden="1"/>
    </xf>
    <xf numFmtId="0" fontId="7" fillId="4" borderId="5" xfId="4" applyFont="1" applyFill="1" applyBorder="1" applyAlignment="1" applyProtection="1">
      <alignment vertical="center"/>
      <protection hidden="1"/>
    </xf>
    <xf numFmtId="0" fontId="7" fillId="10" borderId="5" xfId="4" applyFont="1" applyFill="1" applyBorder="1" applyAlignment="1" applyProtection="1">
      <alignment vertical="center"/>
      <protection hidden="1"/>
    </xf>
    <xf numFmtId="0" fontId="7" fillId="14" borderId="5" xfId="4" applyFont="1" applyFill="1" applyBorder="1" applyAlignment="1" applyProtection="1">
      <alignment vertical="center"/>
      <protection hidden="1"/>
    </xf>
    <xf numFmtId="0" fontId="0" fillId="0" borderId="0" xfId="0" applyAlignment="1"/>
    <xf numFmtId="0" fontId="14" fillId="0" borderId="0" xfId="3" applyAlignment="1">
      <alignment horizontal="left" vertical="center" wrapText="1"/>
    </xf>
    <xf numFmtId="0" fontId="1" fillId="7" borderId="0" xfId="0" applyFont="1" applyFill="1" applyAlignment="1">
      <alignment vertical="center"/>
    </xf>
    <xf numFmtId="0" fontId="31" fillId="0" borderId="0" xfId="0" applyFont="1" applyAlignment="1"/>
    <xf numFmtId="0" fontId="33" fillId="0" borderId="0" xfId="0" applyFont="1" applyAlignment="1"/>
    <xf numFmtId="0" fontId="0" fillId="6" borderId="0" xfId="0" applyFill="1" applyAlignment="1"/>
    <xf numFmtId="0" fontId="22" fillId="0" borderId="0" xfId="3" applyFont="1" applyAlignment="1">
      <alignment horizontal="left" vertical="center" wrapText="1"/>
    </xf>
    <xf numFmtId="0" fontId="1" fillId="6" borderId="0" xfId="0" applyFont="1" applyFill="1" applyAlignment="1">
      <alignment vertical="center"/>
    </xf>
    <xf numFmtId="0" fontId="0" fillId="8" borderId="0" xfId="0" applyFill="1" applyAlignment="1"/>
    <xf numFmtId="0" fontId="1" fillId="8" borderId="0" xfId="0" applyFont="1" applyFill="1" applyAlignment="1">
      <alignment vertical="center"/>
    </xf>
    <xf numFmtId="0" fontId="0" fillId="4" borderId="0" xfId="0" applyFill="1" applyAlignment="1"/>
    <xf numFmtId="0" fontId="1" fillId="4" borderId="0" xfId="0" applyFont="1" applyFill="1" applyAlignment="1">
      <alignment vertical="center"/>
    </xf>
    <xf numFmtId="0" fontId="0" fillId="10" borderId="0" xfId="0" applyFill="1" applyAlignment="1"/>
    <xf numFmtId="0" fontId="1" fillId="10" borderId="0" xfId="0" applyFont="1" applyFill="1" applyAlignment="1">
      <alignment vertical="center"/>
    </xf>
    <xf numFmtId="0" fontId="0" fillId="9" borderId="0" xfId="0" applyFill="1" applyAlignment="1"/>
    <xf numFmtId="0" fontId="1" fillId="9" borderId="0" xfId="0" applyFont="1" applyFill="1" applyAlignment="1">
      <alignment vertical="center"/>
    </xf>
    <xf numFmtId="0" fontId="0" fillId="11" borderId="0" xfId="0" applyFill="1" applyAlignment="1"/>
    <xf numFmtId="0" fontId="1" fillId="11" borderId="0" xfId="0" applyFont="1" applyFill="1" applyAlignment="1">
      <alignment vertical="center"/>
    </xf>
    <xf numFmtId="0" fontId="0" fillId="12" borderId="0" xfId="0" applyFill="1" applyAlignment="1"/>
    <xf numFmtId="0" fontId="1" fillId="12" borderId="0" xfId="0" applyFont="1" applyFill="1" applyAlignment="1">
      <alignment vertical="center"/>
    </xf>
    <xf numFmtId="0" fontId="0" fillId="13" borderId="0" xfId="0" applyFill="1" applyAlignment="1"/>
    <xf numFmtId="0" fontId="1" fillId="13" borderId="0" xfId="0" applyFont="1" applyFill="1" applyAlignment="1">
      <alignment vertical="center"/>
    </xf>
    <xf numFmtId="0" fontId="0" fillId="14" borderId="0" xfId="0" applyFill="1" applyAlignment="1"/>
    <xf numFmtId="0" fontId="1" fillId="14" borderId="0" xfId="0" applyFont="1" applyFill="1" applyAlignment="1">
      <alignment vertical="center"/>
    </xf>
  </cellXfs>
  <cellStyles count="7">
    <cellStyle name="expansion" xfId="1" xr:uid="{2D256AF2-4338-4CB3-BDF8-F7BA50DC1939}"/>
    <cellStyle name="Followed Hyperlink" xfId="2" builtinId="9"/>
    <cellStyle name="guidance" xfId="3" xr:uid="{46C2F850-638F-4A9C-9F53-220315EFC78A}"/>
    <cellStyle name="Hyperlink" xfId="4" builtinId="8"/>
    <cellStyle name="Normal" xfId="0" builtinId="0"/>
    <cellStyle name="popup" xfId="5" xr:uid="{3EF2D4D6-442F-43FE-BB60-F9702A7AB32B}"/>
    <cellStyle name="textinput" xfId="6" xr:uid="{A4BFA356-24BA-4CFD-A072-12CD3C1AF33C}"/>
  </cellStyles>
  <dxfs count="32">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
      <font>
        <condense val="0"/>
        <extend val="0"/>
        <color indexed="10"/>
      </font>
    </dxf>
    <dxf>
      <font>
        <condense val="0"/>
        <extend val="0"/>
        <color indexed="11"/>
      </font>
    </dxf>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EAEAEA"/>
      <rgbColor rgb="00CC99FF"/>
      <rgbColor rgb="00004472"/>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view3D>
      <c:rotX val="0"/>
      <c:hPercent val="96"/>
      <c:rotY val="0"/>
      <c:depthPercent val="20"/>
      <c:rAngAx val="1"/>
    </c:view3D>
    <c:floor>
      <c:thickness val="0"/>
      <c:spPr>
        <a:noFill/>
        <a:ln w="9525">
          <a:noFill/>
        </a:ln>
      </c:spPr>
    </c:floor>
    <c:sideWall>
      <c:thickness val="0"/>
      <c:spPr>
        <a:noFill/>
        <a:ln w="25400">
          <a:noFill/>
        </a:ln>
      </c:spPr>
    </c:sideWall>
    <c:backWall>
      <c:thickness val="0"/>
      <c:spPr>
        <a:noFill/>
        <a:ln w="25400">
          <a:noFill/>
        </a:ln>
      </c:spPr>
    </c:backWall>
    <c:plotArea>
      <c:layout>
        <c:manualLayout>
          <c:layoutTarget val="inner"/>
          <c:xMode val="edge"/>
          <c:yMode val="edge"/>
          <c:x val="5.0583657587548639E-2"/>
          <c:y val="2.5179856115107913E-2"/>
          <c:w val="0.8910505836575876"/>
          <c:h val="0.84172661870503596"/>
        </c:manualLayout>
      </c:layout>
      <c:bar3DChart>
        <c:barDir val="bar"/>
        <c:grouping val="stacked"/>
        <c:varyColors val="0"/>
        <c:ser>
          <c:idx val="1"/>
          <c:order val="0"/>
          <c:spPr>
            <a:noFill/>
            <a:ln w="25400">
              <a:noFill/>
            </a:ln>
          </c:spPr>
          <c:invertIfNegative val="0"/>
          <c:cat>
            <c:strRef>
              <c:f>'Results summary'!$J$12:$J$21</c:f>
              <c:strCache>
                <c:ptCount val="10"/>
                <c:pt idx="0">
                  <c:v> Character and innovation</c:v>
                </c:pt>
                <c:pt idx="1">
                  <c:v> Form and materials</c:v>
                </c:pt>
                <c:pt idx="2">
                  <c:v>Staff and patient environment</c:v>
                </c:pt>
                <c:pt idx="3">
                  <c:v> Urban and social integration</c:v>
                </c:pt>
                <c:pt idx="4">
                  <c:v> Performance</c:v>
                </c:pt>
                <c:pt idx="5">
                  <c:v> Engineering</c:v>
                </c:pt>
                <c:pt idx="6">
                  <c:v> Construction</c:v>
                </c:pt>
                <c:pt idx="7">
                  <c:v> Use</c:v>
                </c:pt>
                <c:pt idx="8">
                  <c:v> Access</c:v>
                </c:pt>
                <c:pt idx="9">
                  <c:v> Space</c:v>
                </c:pt>
              </c:strCache>
            </c:strRef>
          </c:cat>
          <c:val>
            <c:numRef>
              <c:f>'Results summary'!$K$12:$K$21</c:f>
              <c:numCache>
                <c:formatCode>General</c:formatCode>
                <c:ptCount val="10"/>
                <c:pt idx="0">
                  <c:v>-0.13</c:v>
                </c:pt>
                <c:pt idx="1">
                  <c:v>-0.13</c:v>
                </c:pt>
                <c:pt idx="2">
                  <c:v>-0.13</c:v>
                </c:pt>
                <c:pt idx="3">
                  <c:v>-0.13</c:v>
                </c:pt>
                <c:pt idx="4">
                  <c:v>-0.13</c:v>
                </c:pt>
                <c:pt idx="5">
                  <c:v>-0.13</c:v>
                </c:pt>
                <c:pt idx="6">
                  <c:v>-0.13</c:v>
                </c:pt>
                <c:pt idx="7">
                  <c:v>-0.13</c:v>
                </c:pt>
                <c:pt idx="8">
                  <c:v>-0.13</c:v>
                </c:pt>
                <c:pt idx="9">
                  <c:v>-0.13</c:v>
                </c:pt>
              </c:numCache>
            </c:numRef>
          </c:val>
          <c:extLst>
            <c:ext xmlns:c16="http://schemas.microsoft.com/office/drawing/2014/chart" uri="{C3380CC4-5D6E-409C-BE32-E72D297353CC}">
              <c16:uniqueId val="{00000000-C421-4D1E-AB22-92ECEC3A03AD}"/>
            </c:ext>
          </c:extLst>
        </c:ser>
        <c:ser>
          <c:idx val="2"/>
          <c:order val="1"/>
          <c:spPr>
            <a:solidFill>
              <a:srgbClr val="FFFFFF"/>
            </a:solidFill>
            <a:ln w="25400">
              <a:noFill/>
            </a:ln>
          </c:spPr>
          <c:invertIfNegative val="0"/>
          <c:cat>
            <c:strRef>
              <c:f>'Results summary'!$J$12:$J$21</c:f>
              <c:strCache>
                <c:ptCount val="10"/>
                <c:pt idx="0">
                  <c:v> Character and innovation</c:v>
                </c:pt>
                <c:pt idx="1">
                  <c:v> Form and materials</c:v>
                </c:pt>
                <c:pt idx="2">
                  <c:v>Staff and patient environment</c:v>
                </c:pt>
                <c:pt idx="3">
                  <c:v> Urban and social integration</c:v>
                </c:pt>
                <c:pt idx="4">
                  <c:v> Performance</c:v>
                </c:pt>
                <c:pt idx="5">
                  <c:v> Engineering</c:v>
                </c:pt>
                <c:pt idx="6">
                  <c:v> Construction</c:v>
                </c:pt>
                <c:pt idx="7">
                  <c:v> Use</c:v>
                </c:pt>
                <c:pt idx="8">
                  <c:v> Access</c:v>
                </c:pt>
                <c:pt idx="9">
                  <c:v> Space</c:v>
                </c:pt>
              </c:strCache>
            </c:strRef>
          </c:cat>
          <c:val>
            <c:numRef>
              <c:f>'Results summary'!$L$12:$L$21</c:f>
              <c:numCache>
                <c:formatCode>General</c:formatCode>
                <c:ptCount val="10"/>
                <c:pt idx="0">
                  <c:v>0.26</c:v>
                </c:pt>
                <c:pt idx="1">
                  <c:v>0.26</c:v>
                </c:pt>
                <c:pt idx="2">
                  <c:v>0.26</c:v>
                </c:pt>
                <c:pt idx="3">
                  <c:v>0.26</c:v>
                </c:pt>
                <c:pt idx="4">
                  <c:v>0.26</c:v>
                </c:pt>
                <c:pt idx="5">
                  <c:v>0.26</c:v>
                </c:pt>
                <c:pt idx="6">
                  <c:v>0.26</c:v>
                </c:pt>
                <c:pt idx="7">
                  <c:v>0.26</c:v>
                </c:pt>
                <c:pt idx="8">
                  <c:v>0.26</c:v>
                </c:pt>
                <c:pt idx="9">
                  <c:v>0.26</c:v>
                </c:pt>
              </c:numCache>
            </c:numRef>
          </c:val>
          <c:extLst>
            <c:ext xmlns:c16="http://schemas.microsoft.com/office/drawing/2014/chart" uri="{C3380CC4-5D6E-409C-BE32-E72D297353CC}">
              <c16:uniqueId val="{00000001-C421-4D1E-AB22-92ECEC3A03AD}"/>
            </c:ext>
          </c:extLst>
        </c:ser>
        <c:dLbls>
          <c:showLegendKey val="0"/>
          <c:showVal val="0"/>
          <c:showCatName val="0"/>
          <c:showSerName val="0"/>
          <c:showPercent val="0"/>
          <c:showBubbleSize val="0"/>
        </c:dLbls>
        <c:gapWidth val="160"/>
        <c:gapDepth val="160"/>
        <c:shape val="cylinder"/>
        <c:axId val="2053363792"/>
        <c:axId val="1"/>
        <c:axId val="0"/>
      </c:bar3DChart>
      <c:catAx>
        <c:axId val="2053363792"/>
        <c:scaling>
          <c:orientation val="maxMin"/>
        </c:scaling>
        <c:delete val="1"/>
        <c:axPos val="l"/>
        <c:majorGridlines>
          <c:spPr>
            <a:ln w="12700">
              <a:solidFill>
                <a:srgbClr val="FFFFFF"/>
              </a:solidFill>
              <a:prstDash val="solid"/>
            </a:ln>
          </c:spPr>
        </c:majorGridlines>
        <c:numFmt formatCode="General" sourceLinked="1"/>
        <c:majorTickMark val="out"/>
        <c:minorTickMark val="none"/>
        <c:tickLblPos val="nextTo"/>
        <c:crossAx val="1"/>
        <c:crosses val="autoZero"/>
        <c:auto val="1"/>
        <c:lblAlgn val="ctr"/>
        <c:lblOffset val="100"/>
        <c:noMultiLvlLbl val="0"/>
      </c:catAx>
      <c:valAx>
        <c:axId val="1"/>
        <c:scaling>
          <c:orientation val="minMax"/>
          <c:max val="6.2"/>
          <c:min val="1"/>
        </c:scaling>
        <c:delete val="0"/>
        <c:axPos val="b"/>
        <c:majorGridlines>
          <c:spPr>
            <a:ln w="3175">
              <a:solidFill>
                <a:srgbClr val="FFFFFF"/>
              </a:solidFill>
              <a:prstDash val="solid"/>
            </a:ln>
          </c:spPr>
        </c:majorGridlines>
        <c:numFmt formatCode="General" sourceLinked="1"/>
        <c:majorTickMark val="none"/>
        <c:minorTickMark val="none"/>
        <c:tickLblPos val="nextTo"/>
        <c:spPr>
          <a:ln w="9525">
            <a:noFill/>
          </a:ln>
        </c:spPr>
        <c:txPr>
          <a:bodyPr rot="0" vert="horz"/>
          <a:lstStyle/>
          <a:p>
            <a:pPr>
              <a:defRPr sz="1000" b="1" i="0" u="none" strike="noStrike" baseline="0">
                <a:solidFill>
                  <a:srgbClr val="000000"/>
                </a:solidFill>
                <a:latin typeface="Arial"/>
                <a:ea typeface="Arial"/>
                <a:cs typeface="Arial"/>
              </a:defRPr>
            </a:pPr>
            <a:endParaRPr lang="en-US"/>
          </a:p>
        </c:txPr>
        <c:crossAx val="2053363792"/>
        <c:crosses val="max"/>
        <c:crossBetween val="between"/>
        <c:majorUnit val="1"/>
        <c:minorUnit val="0.5"/>
      </c:valAx>
      <c:spPr>
        <a:noFill/>
        <a:ln w="25400">
          <a:noFill/>
        </a:ln>
      </c:spPr>
    </c:plotArea>
    <c:plotVisOnly val="1"/>
    <c:dispBlanksAs val="gap"/>
    <c:showDLblsOverMax val="0"/>
  </c:chart>
  <c:spPr>
    <a:noFill/>
    <a:ln w="9525">
      <a:noFill/>
    </a:ln>
  </c:spPr>
  <c:txPr>
    <a:bodyPr/>
    <a:lstStyle/>
    <a:p>
      <a:pPr>
        <a:defRPr sz="37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400050</xdr:colOff>
      <xdr:row>48</xdr:row>
      <xdr:rowOff>152400</xdr:rowOff>
    </xdr:to>
    <xdr:pic>
      <xdr:nvPicPr>
        <xdr:cNvPr id="24578" name="Picture 1">
          <a:extLst>
            <a:ext uri="{FF2B5EF4-FFF2-40B4-BE49-F238E27FC236}">
              <a16:creationId xmlns:a16="http://schemas.microsoft.com/office/drawing/2014/main" id="{4BBF409C-75AD-B44B-A5D1-C6507FCAA93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5276850" cy="792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1076325</xdr:colOff>
      <xdr:row>1</xdr:row>
      <xdr:rowOff>66675</xdr:rowOff>
    </xdr:from>
    <xdr:to>
      <xdr:col>7</xdr:col>
      <xdr:colOff>1600200</xdr:colOff>
      <xdr:row>1</xdr:row>
      <xdr:rowOff>285750</xdr:rowOff>
    </xdr:to>
    <xdr:pic>
      <xdr:nvPicPr>
        <xdr:cNvPr id="12308" name="Picture 4" descr="nhs-logo">
          <a:extLst>
            <a:ext uri="{FF2B5EF4-FFF2-40B4-BE49-F238E27FC236}">
              <a16:creationId xmlns:a16="http://schemas.microsoft.com/office/drawing/2014/main" id="{652DF681-04F6-3188-B41F-EBD0BAB35D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77300" y="190500"/>
          <a:ext cx="5238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4</xdr:col>
      <xdr:colOff>9525</xdr:colOff>
      <xdr:row>10</xdr:row>
      <xdr:rowOff>0</xdr:rowOff>
    </xdr:from>
    <xdr:to>
      <xdr:col>5</xdr:col>
      <xdr:colOff>9525</xdr:colOff>
      <xdr:row>22</xdr:row>
      <xdr:rowOff>142875</xdr:rowOff>
    </xdr:to>
    <xdr:graphicFrame macro="">
      <xdr:nvGraphicFramePr>
        <xdr:cNvPr id="11300" name="Chart 1">
          <a:extLst>
            <a:ext uri="{FF2B5EF4-FFF2-40B4-BE49-F238E27FC236}">
              <a16:creationId xmlns:a16="http://schemas.microsoft.com/office/drawing/2014/main" id="{9E820E95-A196-2C09-DDD7-6D93669986E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7</xdr:col>
      <xdr:colOff>1076325</xdr:colOff>
      <xdr:row>1</xdr:row>
      <xdr:rowOff>66675</xdr:rowOff>
    </xdr:from>
    <xdr:to>
      <xdr:col>7</xdr:col>
      <xdr:colOff>1600200</xdr:colOff>
      <xdr:row>1</xdr:row>
      <xdr:rowOff>285750</xdr:rowOff>
    </xdr:to>
    <xdr:pic>
      <xdr:nvPicPr>
        <xdr:cNvPr id="11301" name="Picture 4" descr="nhs-logo">
          <a:extLst>
            <a:ext uri="{FF2B5EF4-FFF2-40B4-BE49-F238E27FC236}">
              <a16:creationId xmlns:a16="http://schemas.microsoft.com/office/drawing/2014/main" id="{5A068215-1871-BCB6-7D74-DE4052D4B883}"/>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877300" y="190500"/>
          <a:ext cx="523875" cy="2190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268E6-DEEE-404B-8BB8-92EE64203BB8}">
  <dimension ref="A1"/>
  <sheetViews>
    <sheetView workbookViewId="0"/>
  </sheetViews>
  <sheetFormatPr defaultRowHeight="12.75"/>
  <sheetData/>
  <phoneticPr fontId="3" type="noConversion"/>
  <pageMargins left="0.75" right="0.75" top="1" bottom="1" header="0.5" footer="0.5"/>
  <headerFooter alignWithMargin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C6E56-23D4-4C35-AD29-E350A7DEDA74}">
  <sheetPr codeName="Sheet9">
    <tabColor indexed="54"/>
    <outlinePr summaryBelow="0" summaryRight="0"/>
    <pageSetUpPr fitToPage="1"/>
  </sheetPr>
  <dimension ref="B1:S72"/>
  <sheetViews>
    <sheetView showGridLines="0" showRowColHeaders="0" workbookViewId="0">
      <selection activeCell="H7" sqref="H7"/>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6" width="3.7109375" hidden="1" customWidth="1"/>
    <col min="17" max="17" width="4" hidden="1" customWidth="1"/>
    <col min="18" max="18" width="26.28515625" hidden="1" customWidth="1"/>
    <col min="19" max="19" width="2.5703125" hidden="1" customWidth="1"/>
  </cols>
  <sheetData>
    <row r="1" spans="2:19" ht="9.9499999999999993" customHeight="1"/>
    <row r="2" spans="2:19" ht="27.95" customHeight="1">
      <c r="B2" s="237" t="s">
        <v>202</v>
      </c>
      <c r="C2" s="282"/>
      <c r="D2" s="42"/>
      <c r="E2" s="42"/>
      <c r="F2" s="235" t="str">
        <f>IF(P43&lt;&gt;0,IF(OR(IF(N7=0,TRUE),IF(N12=0,TRUE),IF(N17=0,TRUE),IF(N22=0,TRUE),IF(N27=0,TRUE),IF(N32=0,TRUE),IF(N37=0,TRUE))=TRUE,"○","●"),"")</f>
        <v/>
      </c>
      <c r="G2" s="282"/>
      <c r="H2" s="41" t="str">
        <f>IF($P$43=0,"",CONCATENATE("Average score: ",FIXED($P$43,1)))</f>
        <v/>
      </c>
      <c r="I2" s="43"/>
      <c r="J2" s="43"/>
    </row>
    <row r="3" spans="2:19" ht="48" customHeight="1">
      <c r="B3" s="4"/>
      <c r="C3" s="265" t="s">
        <v>203</v>
      </c>
      <c r="D3" s="265"/>
      <c r="E3" s="265"/>
      <c r="F3" s="265"/>
      <c r="G3" s="265"/>
      <c r="H3" s="265"/>
    </row>
    <row r="4" spans="2:19" ht="74.099999999999994" customHeight="1">
      <c r="B4" s="4"/>
      <c r="C4" s="265" t="s">
        <v>204</v>
      </c>
      <c r="D4" s="265"/>
      <c r="E4" s="265"/>
      <c r="F4" s="265"/>
      <c r="G4" s="265"/>
      <c r="H4" s="265"/>
    </row>
    <row r="5" spans="2:19" ht="15.95" customHeight="1">
      <c r="B5" s="84" t="s">
        <v>49</v>
      </c>
      <c r="C5" s="85" t="s">
        <v>50</v>
      </c>
      <c r="D5" s="85" t="s">
        <v>51</v>
      </c>
      <c r="E5" s="85"/>
      <c r="F5" s="85" t="s">
        <v>52</v>
      </c>
      <c r="G5" s="85"/>
      <c r="H5" s="85" t="s">
        <v>53</v>
      </c>
      <c r="I5" s="85"/>
      <c r="J5" s="85" t="s">
        <v>54</v>
      </c>
      <c r="K5" s="2"/>
      <c r="L5" s="2"/>
      <c r="M5" s="2"/>
      <c r="N5" s="2"/>
      <c r="O5" s="2"/>
      <c r="P5" s="2"/>
      <c r="Q5" s="2"/>
      <c r="R5" s="2"/>
      <c r="S5" s="2"/>
    </row>
    <row r="6" spans="2:19" ht="8.1" customHeight="1">
      <c r="B6" s="4"/>
    </row>
    <row r="7" spans="2:19" ht="15.95" customHeight="1" thickBot="1">
      <c r="B7" s="238" t="s">
        <v>205</v>
      </c>
      <c r="C7" s="206" t="s">
        <v>206</v>
      </c>
      <c r="F7" s="53" t="s">
        <v>62</v>
      </c>
      <c r="H7" s="53" t="s">
        <v>58</v>
      </c>
      <c r="J7" s="196"/>
      <c r="L7" s="5">
        <f>IF(N7&gt;=0,INDEX($R$58:$S$60,MATCH(F7,$R$58:$R$60,0),2),0)</f>
        <v>0</v>
      </c>
      <c r="M7" s="3" t="s">
        <v>63</v>
      </c>
      <c r="N7" s="5">
        <f>(INDEX($R$65:$S$72,MATCH(H7,$R$65:$R$72,0),2))</f>
        <v>-1</v>
      </c>
      <c r="O7" s="8" t="s">
        <v>64</v>
      </c>
      <c r="P7" s="2">
        <f>L7*N7</f>
        <v>0</v>
      </c>
    </row>
    <row r="8" spans="2:19" ht="24" customHeight="1" collapsed="1">
      <c r="B8" s="264"/>
      <c r="C8" s="264"/>
      <c r="J8" s="196"/>
    </row>
    <row r="9" spans="2:19" ht="36" hidden="1" customHeight="1" outlineLevel="1">
      <c r="B9" s="57"/>
      <c r="C9" s="265" t="s">
        <v>207</v>
      </c>
      <c r="D9" s="265"/>
      <c r="E9" s="265"/>
      <c r="F9" s="265"/>
      <c r="G9" s="265"/>
      <c r="H9" s="265"/>
      <c r="O9" s="8"/>
      <c r="P9" s="2"/>
    </row>
    <row r="10" spans="2:19" ht="7.5" customHeight="1">
      <c r="B10" s="66"/>
      <c r="C10" s="6"/>
      <c r="D10" s="6"/>
      <c r="E10" s="6"/>
      <c r="F10" s="6"/>
      <c r="G10" s="6"/>
      <c r="H10" s="6"/>
      <c r="I10" s="6"/>
      <c r="J10" s="6"/>
      <c r="O10" s="8"/>
      <c r="P10" s="2"/>
    </row>
    <row r="11" spans="2:19" ht="8.1" customHeight="1">
      <c r="B11" s="4"/>
      <c r="M11" s="3"/>
      <c r="N11" s="3"/>
      <c r="O11" s="8"/>
      <c r="P11" s="2"/>
    </row>
    <row r="12" spans="2:19" ht="15.95" customHeight="1" thickBot="1">
      <c r="B12" s="238" t="s">
        <v>208</v>
      </c>
      <c r="C12" s="206" t="s">
        <v>209</v>
      </c>
      <c r="F12" s="53" t="s">
        <v>62</v>
      </c>
      <c r="H12" s="53" t="s">
        <v>58</v>
      </c>
      <c r="J12" s="196"/>
      <c r="L12" s="5">
        <f>IF(N12&gt;=0,INDEX($R$58:$S$60,MATCH(F12,$R$58:$R$60,0),2),0)</f>
        <v>0</v>
      </c>
      <c r="M12" s="3" t="s">
        <v>63</v>
      </c>
      <c r="N12" s="5">
        <f>(INDEX($R$65:$S$72,MATCH(H12,$R$65:$R$72,0),2))</f>
        <v>-1</v>
      </c>
      <c r="O12" s="8" t="s">
        <v>64</v>
      </c>
      <c r="P12" s="2">
        <f>L12*N12</f>
        <v>0</v>
      </c>
    </row>
    <row r="13" spans="2:19" ht="24" customHeight="1" collapsed="1">
      <c r="B13" s="264"/>
      <c r="C13" s="264"/>
      <c r="J13" s="196"/>
    </row>
    <row r="14" spans="2:19" ht="48" hidden="1" customHeight="1" outlineLevel="1">
      <c r="B14" s="57"/>
      <c r="C14" s="265" t="s">
        <v>210</v>
      </c>
      <c r="D14" s="265"/>
      <c r="E14" s="265"/>
      <c r="F14" s="265"/>
      <c r="G14" s="265"/>
      <c r="H14" s="265"/>
      <c r="O14" s="8"/>
      <c r="P14" s="2"/>
    </row>
    <row r="15" spans="2:19" ht="7.5" customHeight="1">
      <c r="B15" s="66"/>
      <c r="C15" s="6"/>
      <c r="D15" s="6"/>
      <c r="E15" s="6"/>
      <c r="F15" s="6"/>
      <c r="G15" s="6"/>
      <c r="H15" s="6"/>
      <c r="I15" s="6"/>
      <c r="J15" s="6"/>
      <c r="O15" s="8"/>
      <c r="P15" s="2"/>
    </row>
    <row r="16" spans="2:19" ht="8.1" customHeight="1">
      <c r="B16" s="4"/>
      <c r="M16" s="3"/>
      <c r="N16" s="3"/>
      <c r="O16" s="8"/>
      <c r="P16" s="2"/>
    </row>
    <row r="17" spans="2:16" ht="15.95" customHeight="1" thickBot="1">
      <c r="B17" s="238" t="s">
        <v>211</v>
      </c>
      <c r="C17" s="206" t="s">
        <v>212</v>
      </c>
      <c r="F17" s="53" t="s">
        <v>62</v>
      </c>
      <c r="H17" s="53" t="s">
        <v>58</v>
      </c>
      <c r="J17" s="196"/>
      <c r="L17" s="5">
        <f>IF(N17&gt;=0,INDEX($R$58:$S$60,MATCH(F17,$R$58:$R$60,0),2),0)</f>
        <v>0</v>
      </c>
      <c r="M17" s="3" t="s">
        <v>63</v>
      </c>
      <c r="N17" s="5">
        <f>(INDEX($R$65:$S$72,MATCH(H17,$R$65:$R$72,0),2))</f>
        <v>-1</v>
      </c>
      <c r="O17" s="8" t="s">
        <v>64</v>
      </c>
      <c r="P17" s="2">
        <f>L17*N17</f>
        <v>0</v>
      </c>
    </row>
    <row r="18" spans="2:16" ht="24" customHeight="1" collapsed="1">
      <c r="B18" s="264"/>
      <c r="C18" s="264"/>
      <c r="J18" s="196"/>
    </row>
    <row r="19" spans="2:16" ht="36" hidden="1" customHeight="1" outlineLevel="1">
      <c r="B19" s="57"/>
      <c r="C19" s="265" t="s">
        <v>213</v>
      </c>
      <c r="D19" s="265"/>
      <c r="E19" s="265"/>
      <c r="F19" s="265"/>
      <c r="G19" s="265"/>
      <c r="H19" s="265"/>
      <c r="O19" s="8"/>
      <c r="P19" s="2"/>
    </row>
    <row r="20" spans="2:16" ht="7.5" customHeight="1">
      <c r="B20" s="66"/>
      <c r="C20" s="6"/>
      <c r="D20" s="6"/>
      <c r="E20" s="6"/>
      <c r="F20" s="6"/>
      <c r="G20" s="6"/>
      <c r="H20" s="6"/>
      <c r="I20" s="6"/>
      <c r="J20" s="6"/>
      <c r="O20" s="8"/>
      <c r="P20" s="2"/>
    </row>
    <row r="21" spans="2:16" ht="8.1" customHeight="1">
      <c r="B21" s="4"/>
      <c r="M21" s="3"/>
      <c r="N21" s="3"/>
      <c r="O21" s="8"/>
      <c r="P21" s="2"/>
    </row>
    <row r="22" spans="2:16" ht="15.95" customHeight="1" thickBot="1">
      <c r="B22" s="238" t="s">
        <v>214</v>
      </c>
      <c r="C22" s="206" t="s">
        <v>215</v>
      </c>
      <c r="F22" s="53" t="s">
        <v>62</v>
      </c>
      <c r="H22" s="53" t="s">
        <v>58</v>
      </c>
      <c r="J22" s="196"/>
      <c r="L22" s="5">
        <f>IF(N22&gt;=0,INDEX($R$58:$S$60,MATCH(F22,$R$58:$R$60,0),2),0)</f>
        <v>0</v>
      </c>
      <c r="M22" s="3" t="s">
        <v>63</v>
      </c>
      <c r="N22" s="5">
        <f>(INDEX($R$65:$S$72,MATCH(H22,$R$65:$R$72,0),2))</f>
        <v>-1</v>
      </c>
      <c r="O22" s="8" t="s">
        <v>64</v>
      </c>
      <c r="P22" s="2">
        <f>L22*N22</f>
        <v>0</v>
      </c>
    </row>
    <row r="23" spans="2:16" ht="24" customHeight="1" collapsed="1">
      <c r="B23" s="264"/>
      <c r="C23" s="264"/>
      <c r="J23" s="196"/>
    </row>
    <row r="24" spans="2:16" ht="36" hidden="1" customHeight="1" outlineLevel="1">
      <c r="B24" s="57"/>
      <c r="C24" s="265" t="s">
        <v>216</v>
      </c>
      <c r="D24" s="265"/>
      <c r="E24" s="265"/>
      <c r="F24" s="265"/>
      <c r="G24" s="265"/>
      <c r="H24" s="265"/>
      <c r="O24" s="8"/>
      <c r="P24" s="2"/>
    </row>
    <row r="25" spans="2:16" ht="7.5" customHeight="1">
      <c r="B25" s="66"/>
      <c r="C25" s="6"/>
      <c r="D25" s="6"/>
      <c r="E25" s="6"/>
      <c r="F25" s="6"/>
      <c r="G25" s="6"/>
      <c r="H25" s="6"/>
      <c r="I25" s="6"/>
      <c r="J25" s="6"/>
      <c r="O25" s="8"/>
      <c r="P25" s="2"/>
    </row>
    <row r="26" spans="2:16" ht="8.1" customHeight="1">
      <c r="B26" s="4"/>
      <c r="M26" s="3"/>
      <c r="N26" s="3"/>
      <c r="O26" s="8"/>
      <c r="P26" s="2"/>
    </row>
    <row r="27" spans="2:16" ht="15.95" customHeight="1" thickBot="1">
      <c r="B27" s="238" t="s">
        <v>217</v>
      </c>
      <c r="C27" s="206" t="s">
        <v>218</v>
      </c>
      <c r="F27" s="53" t="s">
        <v>62</v>
      </c>
      <c r="H27" s="53" t="s">
        <v>58</v>
      </c>
      <c r="J27" s="196"/>
      <c r="L27" s="5">
        <f>IF(N27&gt;=0,INDEX($R$58:$S$60,MATCH(F27,$R$58:$R$60,0),2),0)</f>
        <v>0</v>
      </c>
      <c r="M27" s="3" t="s">
        <v>63</v>
      </c>
      <c r="N27" s="5">
        <f>(INDEX($R$65:$S$72,MATCH(H27,$R$65:$R$72,0),2))</f>
        <v>-1</v>
      </c>
      <c r="O27" s="8" t="s">
        <v>64</v>
      </c>
      <c r="P27" s="2">
        <f>L27*N27</f>
        <v>0</v>
      </c>
    </row>
    <row r="28" spans="2:16" ht="24" customHeight="1" collapsed="1">
      <c r="B28" s="264"/>
      <c r="C28" s="264"/>
      <c r="J28" s="196"/>
    </row>
    <row r="29" spans="2:16" ht="84" hidden="1" customHeight="1" outlineLevel="1">
      <c r="B29" s="57"/>
      <c r="C29" s="270" t="s">
        <v>219</v>
      </c>
      <c r="D29" s="265"/>
      <c r="E29" s="265"/>
      <c r="F29" s="265"/>
      <c r="G29" s="265"/>
      <c r="H29" s="265"/>
      <c r="O29" s="8"/>
      <c r="P29" s="2"/>
    </row>
    <row r="30" spans="2:16" ht="7.5" customHeight="1">
      <c r="B30" s="66"/>
      <c r="C30" s="6"/>
      <c r="D30" s="6"/>
      <c r="E30" s="6"/>
      <c r="F30" s="6"/>
      <c r="G30" s="6"/>
      <c r="H30" s="6"/>
      <c r="I30" s="6"/>
      <c r="J30" s="6"/>
      <c r="O30" s="8"/>
      <c r="P30" s="2"/>
    </row>
    <row r="31" spans="2:16" ht="8.1" customHeight="1">
      <c r="B31" s="4"/>
      <c r="M31" s="3"/>
      <c r="N31" s="3"/>
      <c r="O31" s="8"/>
      <c r="P31" s="2"/>
    </row>
    <row r="32" spans="2:16" ht="15.95" customHeight="1" thickBot="1">
      <c r="B32" s="238" t="s">
        <v>220</v>
      </c>
      <c r="C32" s="206" t="s">
        <v>221</v>
      </c>
      <c r="F32" s="53" t="s">
        <v>62</v>
      </c>
      <c r="H32" s="53" t="s">
        <v>58</v>
      </c>
      <c r="J32" s="196"/>
      <c r="L32" s="5">
        <f>IF(N32&gt;=0,INDEX($R$58:$S$60,MATCH(F32,$R$58:$R$60,0),2),0)</f>
        <v>0</v>
      </c>
      <c r="M32" s="3" t="s">
        <v>63</v>
      </c>
      <c r="N32" s="5">
        <f>(INDEX($R$65:$S$72,MATCH(H32,$R$65:$R$72,0),2))</f>
        <v>-1</v>
      </c>
      <c r="O32" s="8" t="s">
        <v>64</v>
      </c>
      <c r="P32" s="2">
        <f>L32*N32</f>
        <v>0</v>
      </c>
    </row>
    <row r="33" spans="2:16" ht="24" customHeight="1" collapsed="1">
      <c r="B33" s="264"/>
      <c r="C33" s="264"/>
      <c r="J33" s="196"/>
    </row>
    <row r="34" spans="2:16" ht="96" hidden="1" customHeight="1" outlineLevel="1">
      <c r="B34" s="57"/>
      <c r="C34" s="265" t="s">
        <v>222</v>
      </c>
      <c r="D34" s="265"/>
      <c r="E34" s="265"/>
      <c r="F34" s="265"/>
      <c r="G34" s="265"/>
      <c r="H34" s="265"/>
      <c r="O34" s="8"/>
      <c r="P34" s="2"/>
    </row>
    <row r="35" spans="2:16" ht="7.5" customHeight="1">
      <c r="B35" s="66"/>
      <c r="C35" s="6"/>
      <c r="D35" s="6"/>
      <c r="E35" s="6"/>
      <c r="F35" s="6"/>
      <c r="G35" s="6"/>
      <c r="H35" s="6"/>
      <c r="I35" s="6"/>
      <c r="J35" s="6"/>
      <c r="O35" s="8"/>
      <c r="P35" s="2"/>
    </row>
    <row r="36" spans="2:16" ht="8.1" customHeight="1">
      <c r="B36" s="4"/>
      <c r="M36" s="3"/>
      <c r="N36" s="3"/>
      <c r="O36" s="8"/>
      <c r="P36" s="2"/>
    </row>
    <row r="37" spans="2:16" ht="15.95" customHeight="1" thickBot="1">
      <c r="B37" s="238" t="s">
        <v>223</v>
      </c>
      <c r="C37" s="206" t="s">
        <v>224</v>
      </c>
      <c r="F37" s="53" t="s">
        <v>62</v>
      </c>
      <c r="H37" s="53" t="s">
        <v>58</v>
      </c>
      <c r="J37" s="196"/>
      <c r="L37" s="5">
        <f>IF(N37&gt;=0,INDEX($R$58:$S$60,MATCH(F37,$R$58:$R$60,0),2),0)</f>
        <v>0</v>
      </c>
      <c r="M37" s="3" t="s">
        <v>63</v>
      </c>
      <c r="N37" s="5">
        <f>(INDEX($R$65:$S$72,MATCH(H37,$R$65:$R$72,0),2))</f>
        <v>-1</v>
      </c>
      <c r="O37" s="8" t="s">
        <v>64</v>
      </c>
      <c r="P37" s="2">
        <f>L37*N37</f>
        <v>0</v>
      </c>
    </row>
    <row r="38" spans="2:16" ht="24" customHeight="1" collapsed="1">
      <c r="B38" s="264"/>
      <c r="C38" s="264"/>
      <c r="J38" s="196"/>
    </row>
    <row r="39" spans="2:16" ht="72" hidden="1" customHeight="1" outlineLevel="1">
      <c r="B39" s="44"/>
      <c r="C39" s="270" t="s">
        <v>225</v>
      </c>
      <c r="D39" s="265"/>
      <c r="E39" s="265"/>
      <c r="F39" s="265"/>
      <c r="G39" s="265"/>
      <c r="H39" s="265"/>
      <c r="O39" s="8"/>
      <c r="P39" s="2"/>
    </row>
    <row r="40" spans="2:16" ht="8.1" customHeight="1">
      <c r="B40" s="4"/>
    </row>
    <row r="41" spans="2:16" ht="15.95" customHeight="1">
      <c r="B41" s="236" t="s">
        <v>226</v>
      </c>
      <c r="C41" s="203"/>
      <c r="D41" s="283"/>
      <c r="E41" s="283"/>
      <c r="F41" s="234" t="s">
        <v>44</v>
      </c>
      <c r="G41" s="234"/>
      <c r="H41" s="234"/>
      <c r="I41" s="283"/>
      <c r="J41" s="105" t="s">
        <v>227</v>
      </c>
      <c r="L41" s="9">
        <f>SUM(L7:L37)</f>
        <v>0</v>
      </c>
      <c r="P41" s="10">
        <f>SUM(P7:P37)</f>
        <v>0</v>
      </c>
    </row>
    <row r="42" spans="2:16">
      <c r="B42" s="4"/>
    </row>
    <row r="43" spans="2:16">
      <c r="B43" s="4"/>
      <c r="L43">
        <f>Use!$P$41</f>
        <v>0</v>
      </c>
      <c r="M43" s="3" t="s">
        <v>78</v>
      </c>
      <c r="N43" s="3">
        <f>Use!$L$41</f>
        <v>0</v>
      </c>
      <c r="O43" s="8" t="s">
        <v>64</v>
      </c>
      <c r="P43" s="11">
        <f>IF(L41=0,0,P41/L41)</f>
        <v>0</v>
      </c>
    </row>
    <row r="44" spans="2:16">
      <c r="B44" s="4"/>
    </row>
    <row r="45" spans="2:16">
      <c r="B45" s="4"/>
    </row>
    <row r="46" spans="2:16">
      <c r="B46" s="4"/>
    </row>
    <row r="47" spans="2:16">
      <c r="B47" s="4"/>
    </row>
    <row r="48" spans="2:16">
      <c r="B48" s="4"/>
    </row>
    <row r="49" spans="2:19">
      <c r="B49" s="4"/>
    </row>
    <row r="50" spans="2:19">
      <c r="B50" s="4"/>
    </row>
    <row r="51" spans="2:19">
      <c r="B51" s="4"/>
    </row>
    <row r="52" spans="2:19">
      <c r="B52" s="4"/>
    </row>
    <row r="53" spans="2:19">
      <c r="B53" s="4"/>
    </row>
    <row r="54" spans="2:19">
      <c r="B54" s="4"/>
    </row>
    <row r="55" spans="2:19">
      <c r="B55" s="4"/>
    </row>
    <row r="56" spans="2:19">
      <c r="B56" s="4"/>
      <c r="R56" s="6" t="str">
        <f>'Results summary'!B43</f>
        <v>Weighting lookup</v>
      </c>
      <c r="S56" s="6"/>
    </row>
    <row r="57" spans="2:19">
      <c r="B57" s="4"/>
    </row>
    <row r="58" spans="2:19">
      <c r="B58" s="4"/>
      <c r="R58" t="str">
        <f>'Results summary'!B45</f>
        <v>High (2) ▼</v>
      </c>
      <c r="S58">
        <f>'Results summary'!C45</f>
        <v>2</v>
      </c>
    </row>
    <row r="59" spans="2:19">
      <c r="B59" s="4"/>
      <c r="R59" t="str">
        <f>'Results summary'!B46</f>
        <v>Normal (1) ▼</v>
      </c>
      <c r="S59">
        <f>'Results summary'!C46</f>
        <v>1</v>
      </c>
    </row>
    <row r="60" spans="2:19">
      <c r="B60" s="4"/>
      <c r="R60" t="str">
        <f>'Results summary'!B47</f>
        <v>Zero (0) ▼</v>
      </c>
      <c r="S60">
        <f>'Results summary'!C47</f>
        <v>0</v>
      </c>
    </row>
    <row r="61" spans="2:19">
      <c r="B61" s="4"/>
    </row>
    <row r="62" spans="2:19">
      <c r="B62" s="4"/>
    </row>
    <row r="63" spans="2:19">
      <c r="B63" s="4"/>
      <c r="R63" s="6" t="str">
        <f>'Results summary'!E43</f>
        <v>Score lookup</v>
      </c>
      <c r="S63" s="6"/>
    </row>
    <row r="64" spans="2:19">
      <c r="B64" s="4"/>
    </row>
    <row r="65" spans="2:19">
      <c r="B65" s="4"/>
      <c r="R65" t="str">
        <f>'Results summary'!E45</f>
        <v>Select… ▼</v>
      </c>
      <c r="S65">
        <f>'Results summary'!F45</f>
        <v>-1</v>
      </c>
    </row>
    <row r="66" spans="2:19">
      <c r="B66" s="4"/>
      <c r="R66" t="str">
        <f>'Results summary'!E46</f>
        <v>Virtually total agreement (6) ▼</v>
      </c>
      <c r="S66">
        <f>'Results summary'!F46</f>
        <v>6</v>
      </c>
    </row>
    <row r="67" spans="2:19">
      <c r="B67" s="4"/>
      <c r="R67" t="str">
        <f>'Results summary'!E47</f>
        <v>Strong agreement (5) ▼</v>
      </c>
      <c r="S67">
        <f>'Results summary'!F47</f>
        <v>5</v>
      </c>
    </row>
    <row r="68" spans="2:19">
      <c r="B68" s="4"/>
      <c r="R68" t="str">
        <f>'Results summary'!E48</f>
        <v>Fair agreement (4) ▼</v>
      </c>
      <c r="S68">
        <f>'Results summary'!F48</f>
        <v>4</v>
      </c>
    </row>
    <row r="69" spans="2:19">
      <c r="B69" s="4"/>
      <c r="R69" t="str">
        <f>'Results summary'!E49</f>
        <v>Little agreement (3) ▼</v>
      </c>
      <c r="S69">
        <f>'Results summary'!F49</f>
        <v>3</v>
      </c>
    </row>
    <row r="70" spans="2:19">
      <c r="B70" s="4"/>
      <c r="R70" t="str">
        <f>'Results summary'!E50</f>
        <v>Hardly any agreement (2) ▼</v>
      </c>
      <c r="S70">
        <f>'Results summary'!F50</f>
        <v>2</v>
      </c>
    </row>
    <row r="71" spans="2:19">
      <c r="B71" s="4"/>
      <c r="R71" t="str">
        <f>'Results summary'!E51</f>
        <v>Virtually no agreement (1) ▼</v>
      </c>
      <c r="S71">
        <f>'Results summary'!F51</f>
        <v>1</v>
      </c>
    </row>
    <row r="72" spans="2:19">
      <c r="B72" s="4"/>
      <c r="R72" t="str">
        <f>'Results summary'!E52</f>
        <v>Unable to score ▼</v>
      </c>
      <c r="S72">
        <f>'Results summary'!F52</f>
        <v>0</v>
      </c>
    </row>
  </sheetData>
  <mergeCells count="34">
    <mergeCell ref="J7:J8"/>
    <mergeCell ref="J37:J38"/>
    <mergeCell ref="J32:J33"/>
    <mergeCell ref="J27:J28"/>
    <mergeCell ref="J22:J23"/>
    <mergeCell ref="J17:J18"/>
    <mergeCell ref="J12:J13"/>
    <mergeCell ref="C37:C38"/>
    <mergeCell ref="C32:C33"/>
    <mergeCell ref="C27:C28"/>
    <mergeCell ref="C12:C13"/>
    <mergeCell ref="C19:H19"/>
    <mergeCell ref="C24:H24"/>
    <mergeCell ref="B12:B13"/>
    <mergeCell ref="B17:B18"/>
    <mergeCell ref="B22:B23"/>
    <mergeCell ref="C22:C23"/>
    <mergeCell ref="C17:C18"/>
    <mergeCell ref="F41:H41"/>
    <mergeCell ref="C7:C8"/>
    <mergeCell ref="C34:H34"/>
    <mergeCell ref="F2:G2"/>
    <mergeCell ref="B41:C41"/>
    <mergeCell ref="B2:C2"/>
    <mergeCell ref="C3:H3"/>
    <mergeCell ref="C9:H9"/>
    <mergeCell ref="C14:H14"/>
    <mergeCell ref="C39:H39"/>
    <mergeCell ref="C4:H4"/>
    <mergeCell ref="B27:B28"/>
    <mergeCell ref="B32:B33"/>
    <mergeCell ref="B37:B38"/>
    <mergeCell ref="C29:H29"/>
    <mergeCell ref="B7:B8"/>
  </mergeCells>
  <phoneticPr fontId="3" type="noConversion"/>
  <conditionalFormatting sqref="F2:G2">
    <cfRule type="expression" dxfId="10" priority="1" stopIfTrue="1">
      <formula>$P$43 &lt;3</formula>
    </cfRule>
    <cfRule type="expression" dxfId="9" priority="2" stopIfTrue="1">
      <formula>$P$43 &gt;=4</formula>
    </cfRule>
  </conditionalFormatting>
  <conditionalFormatting sqref="H7 H12 H17 H22 H27 H32 H37">
    <cfRule type="cellIs" dxfId="8" priority="3" stopIfTrue="1" operator="equal">
      <formula>"Unable to score ▼"</formula>
    </cfRule>
  </conditionalFormatting>
  <dataValidations count="2">
    <dataValidation type="list" allowBlank="1" showInputMessage="1" showErrorMessage="1" sqref="H27 H32 H17 H12 H7 H22 H37" xr:uid="{70D3BC58-B2ED-444B-A94D-97A2C329DEA5}">
      <formula1>$R$65:$R$72</formula1>
    </dataValidation>
    <dataValidation type="list" allowBlank="1" showInputMessage="1" showErrorMessage="1" sqref="F27 F32 F17 F12 F7 F22 F37" xr:uid="{2DC8C4DA-D222-4892-914D-15BEFCB106A8}">
      <formula1>$R$58:$R$60</formula1>
    </dataValidation>
  </dataValidations>
  <hyperlinks>
    <hyperlink ref="B41:C41" location="Construction!A1" tooltip="Jump to section" display="◄ Construction" xr:uid="{5FF37D01-A162-4ED1-A56B-791F7BB0EA2C}"/>
    <hyperlink ref="J41" location="Access!A1" tooltip="Jump to section" display="Access ►" xr:uid="{85118E95-DF47-4FAF-B1BA-AF059A6AF44C}"/>
    <hyperlink ref="F41:H41" location="'Results summary'!A1" tooltip="Jump to section" display="►► Results summary" xr:uid="{68EC7B4E-2073-40D2-94C2-47249EDB721A}"/>
  </hyperlinks>
  <pageMargins left="0.75" right="0.75" top="1" bottom="1" header="0.5" footer="0.5"/>
  <pageSetup paperSize="9" scale="61"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173A6-56F7-41EB-B023-86A7049144AF}">
  <sheetPr codeName="Sheet10">
    <tabColor indexed="20"/>
    <outlinePr summaryBelow="0" summaryRight="0"/>
    <pageSetUpPr fitToPage="1"/>
  </sheetPr>
  <dimension ref="B1:S71"/>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6" width="3.7109375" hidden="1" customWidth="1"/>
    <col min="17" max="17" width="4" hidden="1" customWidth="1"/>
    <col min="18" max="18" width="26.28515625" hidden="1" customWidth="1"/>
    <col min="19" max="19" width="2.5703125" hidden="1" customWidth="1"/>
  </cols>
  <sheetData>
    <row r="1" spans="2:19" ht="9.9499999999999993" customHeight="1"/>
    <row r="2" spans="2:19" ht="27.95" customHeight="1">
      <c r="B2" s="243" t="s">
        <v>228</v>
      </c>
      <c r="C2" s="284"/>
      <c r="D2" s="46"/>
      <c r="E2" s="46"/>
      <c r="F2" s="242" t="str">
        <f>IF(P42&lt;&gt;0,IF(OR(IF(N6=0,TRUE),IF(N11=0,TRUE),IF(N16=0,TRUE),IF(N21=0,TRUE),IF(N26=0,TRUE),IF(N31=0,TRUE),IF(N36=0,TRUE))=TRUE,"○","●"),"")</f>
        <v/>
      </c>
      <c r="G2" s="284"/>
      <c r="H2" s="45" t="str">
        <f>IF($P$42=0,"",CONCATENATE("Average score: ",FIXED($P$42,1)))</f>
        <v/>
      </c>
      <c r="I2" s="47"/>
      <c r="J2" s="47"/>
    </row>
    <row r="3" spans="2:19" ht="48" customHeight="1">
      <c r="B3" s="4"/>
      <c r="C3" s="265" t="s">
        <v>229</v>
      </c>
      <c r="D3" s="265"/>
      <c r="E3" s="265"/>
      <c r="F3" s="265"/>
      <c r="G3" s="265"/>
      <c r="H3" s="265"/>
    </row>
    <row r="4" spans="2:19" ht="15.95" customHeight="1">
      <c r="B4" s="86" t="s">
        <v>49</v>
      </c>
      <c r="C4" s="87" t="s">
        <v>50</v>
      </c>
      <c r="D4" s="87" t="s">
        <v>51</v>
      </c>
      <c r="E4" s="87"/>
      <c r="F4" s="87" t="s">
        <v>52</v>
      </c>
      <c r="G4" s="87"/>
      <c r="H4" s="87" t="s">
        <v>53</v>
      </c>
      <c r="I4" s="87"/>
      <c r="J4" s="87" t="s">
        <v>54</v>
      </c>
      <c r="K4" s="2"/>
      <c r="L4" s="2"/>
      <c r="M4" s="2"/>
      <c r="N4" s="2"/>
      <c r="O4" s="2"/>
      <c r="P4" s="2"/>
      <c r="Q4" s="2"/>
      <c r="R4" s="2"/>
      <c r="S4" s="2"/>
    </row>
    <row r="5" spans="2:19" ht="8.1" customHeight="1">
      <c r="B5" s="4"/>
    </row>
    <row r="6" spans="2:19" ht="15.95" customHeight="1" thickBot="1">
      <c r="B6" s="240" t="s">
        <v>230</v>
      </c>
      <c r="C6" s="206" t="s">
        <v>231</v>
      </c>
      <c r="F6" s="53" t="s">
        <v>62</v>
      </c>
      <c r="H6" s="53" t="s">
        <v>58</v>
      </c>
      <c r="J6" s="196"/>
      <c r="L6" s="5">
        <f>IF(N6&gt;=0,INDEX($R$57:$S$59,MATCH(F6,$R$57:$R$59,0),2),0)</f>
        <v>0</v>
      </c>
      <c r="M6" s="3" t="s">
        <v>63</v>
      </c>
      <c r="N6" s="5">
        <f>(INDEX($R$64:$S$71,MATCH(H6,$R$64:$R$71,0),2))</f>
        <v>-1</v>
      </c>
      <c r="O6" s="8" t="s">
        <v>64</v>
      </c>
      <c r="P6" s="2">
        <f>L6*N6</f>
        <v>0</v>
      </c>
    </row>
    <row r="7" spans="2:19" ht="24" customHeight="1" collapsed="1">
      <c r="B7" s="264"/>
      <c r="C7" s="264"/>
      <c r="J7" s="196"/>
    </row>
    <row r="8" spans="2:19" ht="72" hidden="1" customHeight="1" outlineLevel="1">
      <c r="B8" s="56"/>
      <c r="C8" s="265" t="s">
        <v>232</v>
      </c>
      <c r="D8" s="265"/>
      <c r="E8" s="265"/>
      <c r="F8" s="265"/>
      <c r="G8" s="265"/>
      <c r="H8" s="265"/>
      <c r="O8" s="8"/>
      <c r="P8" s="2"/>
    </row>
    <row r="9" spans="2:19" ht="7.5" customHeight="1">
      <c r="B9" s="66"/>
      <c r="C9" s="6"/>
      <c r="D9" s="6"/>
      <c r="E9" s="6"/>
      <c r="F9" s="6"/>
      <c r="G9" s="6"/>
      <c r="H9" s="6"/>
      <c r="I9" s="6"/>
      <c r="J9" s="6"/>
      <c r="O9" s="8"/>
      <c r="P9" s="2"/>
    </row>
    <row r="10" spans="2:19" ht="8.1" customHeight="1">
      <c r="B10" s="4"/>
      <c r="M10" s="3"/>
      <c r="N10" s="3"/>
      <c r="O10" s="8"/>
      <c r="P10" s="2"/>
    </row>
    <row r="11" spans="2:19" ht="15.95" customHeight="1" thickBot="1">
      <c r="B11" s="240" t="s">
        <v>233</v>
      </c>
      <c r="C11" s="206" t="s">
        <v>234</v>
      </c>
      <c r="F11" s="53" t="s">
        <v>62</v>
      </c>
      <c r="H11" s="53" t="s">
        <v>58</v>
      </c>
      <c r="J11" s="196"/>
      <c r="L11" s="5">
        <f>IF(N11&gt;=0,INDEX($R$57:$S$59,MATCH(F11,$R$57:$R$59,0),2),0)</f>
        <v>0</v>
      </c>
      <c r="M11" s="3" t="s">
        <v>63</v>
      </c>
      <c r="N11" s="5">
        <f>(INDEX($R$64:$S$71,MATCH(H11,$R$64:$R$71,0),2))</f>
        <v>-1</v>
      </c>
      <c r="O11" s="8" t="s">
        <v>64</v>
      </c>
      <c r="P11" s="2">
        <f>L11*N11</f>
        <v>0</v>
      </c>
    </row>
    <row r="12" spans="2:19" ht="24" customHeight="1" collapsed="1">
      <c r="B12" s="264"/>
      <c r="C12" s="264"/>
      <c r="J12" s="196"/>
    </row>
    <row r="13" spans="2:19" ht="60" hidden="1" customHeight="1" outlineLevel="1">
      <c r="B13" s="56"/>
      <c r="C13" s="265" t="s">
        <v>235</v>
      </c>
      <c r="D13" s="265"/>
      <c r="E13" s="265"/>
      <c r="F13" s="265"/>
      <c r="G13" s="265"/>
      <c r="H13" s="265"/>
      <c r="O13" s="8"/>
      <c r="P13" s="2"/>
    </row>
    <row r="14" spans="2:19" ht="7.5" customHeight="1">
      <c r="B14" s="66"/>
      <c r="C14" s="6"/>
      <c r="D14" s="6"/>
      <c r="E14" s="6"/>
      <c r="F14" s="6"/>
      <c r="G14" s="6"/>
      <c r="H14" s="6"/>
      <c r="I14" s="6"/>
      <c r="J14" s="6"/>
      <c r="O14" s="8"/>
      <c r="P14" s="2"/>
    </row>
    <row r="15" spans="2:19" ht="8.1" customHeight="1">
      <c r="B15" s="4"/>
      <c r="M15" s="3"/>
      <c r="N15" s="3"/>
      <c r="O15" s="8"/>
      <c r="P15" s="2"/>
    </row>
    <row r="16" spans="2:19" ht="15.95" customHeight="1" thickBot="1">
      <c r="B16" s="240" t="s">
        <v>236</v>
      </c>
      <c r="C16" s="206" t="s">
        <v>237</v>
      </c>
      <c r="F16" s="53" t="s">
        <v>62</v>
      </c>
      <c r="H16" s="53" t="s">
        <v>58</v>
      </c>
      <c r="J16" s="196"/>
      <c r="L16" s="5">
        <f>IF(N16&gt;=0,INDEX($R$57:$S$59,MATCH(F16,$R$57:$R$59,0),2),0)</f>
        <v>0</v>
      </c>
      <c r="M16" s="3" t="s">
        <v>63</v>
      </c>
      <c r="N16" s="5">
        <f>(INDEX($R$64:$S$71,MATCH(H16,$R$64:$R$71,0),2))</f>
        <v>-1</v>
      </c>
      <c r="O16" s="8" t="s">
        <v>64</v>
      </c>
      <c r="P16" s="2">
        <f>L16*N16</f>
        <v>0</v>
      </c>
    </row>
    <row r="17" spans="2:16" ht="24" customHeight="1" collapsed="1">
      <c r="B17" s="264"/>
      <c r="C17" s="264"/>
      <c r="J17" s="196"/>
    </row>
    <row r="18" spans="2:16" ht="36" hidden="1" customHeight="1" outlineLevel="1">
      <c r="B18" s="56"/>
      <c r="C18" s="265" t="s">
        <v>238</v>
      </c>
      <c r="D18" s="265"/>
      <c r="E18" s="265"/>
      <c r="F18" s="265"/>
      <c r="G18" s="265"/>
      <c r="H18" s="265"/>
      <c r="O18" s="8"/>
      <c r="P18" s="2"/>
    </row>
    <row r="19" spans="2:16" ht="7.5" customHeight="1">
      <c r="B19" s="66"/>
      <c r="C19" s="6"/>
      <c r="D19" s="6"/>
      <c r="E19" s="6"/>
      <c r="F19" s="6"/>
      <c r="G19" s="6"/>
      <c r="H19" s="6"/>
      <c r="I19" s="6"/>
      <c r="J19" s="6"/>
      <c r="O19" s="8"/>
      <c r="P19" s="2"/>
    </row>
    <row r="20" spans="2:16" ht="8.1" customHeight="1">
      <c r="B20" s="4"/>
      <c r="M20" s="3"/>
      <c r="N20" s="3"/>
      <c r="O20" s="8"/>
      <c r="P20" s="2"/>
    </row>
    <row r="21" spans="2:16" ht="15.95" customHeight="1" thickBot="1">
      <c r="B21" s="240" t="s">
        <v>239</v>
      </c>
      <c r="C21" s="206" t="s">
        <v>240</v>
      </c>
      <c r="F21" s="53" t="s">
        <v>62</v>
      </c>
      <c r="H21" s="53" t="s">
        <v>58</v>
      </c>
      <c r="J21" s="196"/>
      <c r="L21" s="5">
        <f>IF(N21&gt;=0,INDEX($R$57:$S$59,MATCH(F21,$R$57:$R$59,0),2),0)</f>
        <v>0</v>
      </c>
      <c r="M21" s="3" t="s">
        <v>63</v>
      </c>
      <c r="N21" s="5">
        <f>(INDEX($R$64:$S$71,MATCH(H21,$R$64:$R$71,0),2))</f>
        <v>-1</v>
      </c>
      <c r="O21" s="8" t="s">
        <v>64</v>
      </c>
      <c r="P21" s="2">
        <f>L21*N21</f>
        <v>0</v>
      </c>
    </row>
    <row r="22" spans="2:16" ht="24" customHeight="1" collapsed="1">
      <c r="B22" s="264"/>
      <c r="C22" s="264"/>
      <c r="J22" s="196"/>
    </row>
    <row r="23" spans="2:16" ht="36" hidden="1" customHeight="1" outlineLevel="1">
      <c r="B23" s="56"/>
      <c r="C23" s="265" t="s">
        <v>241</v>
      </c>
      <c r="D23" s="265"/>
      <c r="E23" s="265"/>
      <c r="F23" s="265"/>
      <c r="G23" s="265"/>
      <c r="H23" s="265"/>
      <c r="O23" s="8"/>
      <c r="P23" s="2"/>
    </row>
    <row r="24" spans="2:16" ht="7.5" customHeight="1">
      <c r="B24" s="66"/>
      <c r="C24" s="6"/>
      <c r="D24" s="6"/>
      <c r="E24" s="6"/>
      <c r="F24" s="6"/>
      <c r="G24" s="6"/>
      <c r="H24" s="6"/>
      <c r="I24" s="6"/>
      <c r="J24" s="6"/>
      <c r="O24" s="8"/>
      <c r="P24" s="2"/>
    </row>
    <row r="25" spans="2:16" ht="8.1" customHeight="1">
      <c r="B25" s="4"/>
      <c r="M25" s="3"/>
      <c r="N25" s="3"/>
      <c r="O25" s="8"/>
      <c r="P25" s="2"/>
    </row>
    <row r="26" spans="2:16" ht="15.95" customHeight="1" thickBot="1">
      <c r="B26" s="240" t="s">
        <v>242</v>
      </c>
      <c r="C26" s="206" t="s">
        <v>243</v>
      </c>
      <c r="F26" s="53" t="s">
        <v>62</v>
      </c>
      <c r="H26" s="53" t="s">
        <v>58</v>
      </c>
      <c r="J26" s="244"/>
      <c r="L26" s="5">
        <f>IF(N26&gt;=0,INDEX($R$57:$S$59,MATCH(F26,$R$57:$R$59,0),2),0)</f>
        <v>0</v>
      </c>
      <c r="M26" s="3" t="s">
        <v>63</v>
      </c>
      <c r="N26" s="5">
        <f>(INDEX($R$64:$S$71,MATCH(H26,$R$64:$R$71,0),2))</f>
        <v>-1</v>
      </c>
      <c r="O26" s="8" t="s">
        <v>64</v>
      </c>
      <c r="P26" s="2">
        <f>L26*N26</f>
        <v>0</v>
      </c>
    </row>
    <row r="27" spans="2:16" ht="24" customHeight="1" collapsed="1">
      <c r="B27" s="264"/>
      <c r="C27" s="264"/>
      <c r="J27" s="245"/>
    </row>
    <row r="28" spans="2:16" ht="60" hidden="1" customHeight="1" outlineLevel="1">
      <c r="B28" s="56"/>
      <c r="C28" s="265" t="s">
        <v>244</v>
      </c>
      <c r="D28" s="265"/>
      <c r="E28" s="265"/>
      <c r="F28" s="265"/>
      <c r="G28" s="265"/>
      <c r="H28" s="265"/>
      <c r="O28" s="8"/>
      <c r="P28" s="2"/>
    </row>
    <row r="29" spans="2:16" ht="7.5" customHeight="1">
      <c r="B29" s="66"/>
      <c r="C29" s="6"/>
      <c r="D29" s="6"/>
      <c r="E29" s="6"/>
      <c r="F29" s="6"/>
      <c r="G29" s="6"/>
      <c r="H29" s="6"/>
      <c r="I29" s="6"/>
      <c r="J29" s="6"/>
      <c r="O29" s="8"/>
      <c r="P29" s="2"/>
    </row>
    <row r="30" spans="2:16" ht="8.1" customHeight="1">
      <c r="B30" s="4"/>
      <c r="M30" s="3"/>
      <c r="N30" s="3"/>
      <c r="O30" s="8"/>
      <c r="P30" s="2"/>
    </row>
    <row r="31" spans="2:16" ht="15.95" customHeight="1" thickBot="1">
      <c r="B31" s="240" t="s">
        <v>245</v>
      </c>
      <c r="C31" s="206" t="s">
        <v>246</v>
      </c>
      <c r="F31" s="53" t="s">
        <v>62</v>
      </c>
      <c r="H31" s="53" t="s">
        <v>58</v>
      </c>
      <c r="J31" s="196"/>
      <c r="L31" s="5">
        <f>IF(N31&gt;=0,INDEX($R$57:$S$59,MATCH(F31,$R$57:$R$59,0),2),0)</f>
        <v>0</v>
      </c>
      <c r="M31" s="3" t="s">
        <v>63</v>
      </c>
      <c r="N31" s="5">
        <f>(INDEX($R$64:$S$71,MATCH(H31,$R$64:$R$71,0),2))</f>
        <v>-1</v>
      </c>
      <c r="O31" s="8" t="s">
        <v>64</v>
      </c>
      <c r="P31" s="2">
        <f>L31*N31</f>
        <v>0</v>
      </c>
    </row>
    <row r="32" spans="2:16" ht="24" customHeight="1" collapsed="1">
      <c r="B32" s="264"/>
      <c r="C32" s="264"/>
      <c r="J32" s="196"/>
    </row>
    <row r="33" spans="2:16" ht="48" hidden="1" customHeight="1" outlineLevel="1">
      <c r="B33" s="56"/>
      <c r="C33" s="265" t="s">
        <v>247</v>
      </c>
      <c r="D33" s="265"/>
      <c r="E33" s="265"/>
      <c r="F33" s="265"/>
      <c r="G33" s="265"/>
      <c r="H33" s="265"/>
      <c r="O33" s="8"/>
      <c r="P33" s="2"/>
    </row>
    <row r="34" spans="2:16" ht="7.5" customHeight="1">
      <c r="B34" s="66"/>
      <c r="C34" s="6"/>
      <c r="D34" s="6"/>
      <c r="E34" s="6"/>
      <c r="F34" s="6"/>
      <c r="G34" s="6"/>
      <c r="H34" s="6"/>
      <c r="I34" s="6"/>
      <c r="J34" s="6"/>
      <c r="O34" s="8"/>
      <c r="P34" s="2"/>
    </row>
    <row r="35" spans="2:16" ht="8.1" customHeight="1">
      <c r="B35" s="4"/>
      <c r="M35" s="3"/>
      <c r="N35" s="3"/>
      <c r="O35" s="8"/>
      <c r="P35" s="2"/>
    </row>
    <row r="36" spans="2:16" ht="15.95" customHeight="1" thickBot="1">
      <c r="B36" s="240" t="s">
        <v>248</v>
      </c>
      <c r="C36" s="206" t="s">
        <v>249</v>
      </c>
      <c r="F36" s="53" t="s">
        <v>62</v>
      </c>
      <c r="H36" s="53" t="s">
        <v>58</v>
      </c>
      <c r="J36" s="196"/>
      <c r="L36" s="5">
        <f>IF(N36&gt;=0,INDEX($R$57:$S$59,MATCH(F36,$R$57:$R$59,0),2),0)</f>
        <v>0</v>
      </c>
      <c r="M36" s="3" t="s">
        <v>63</v>
      </c>
      <c r="N36" s="5">
        <f>(INDEX($R$64:$S$71,MATCH(H36,$R$64:$R$71,0),2))</f>
        <v>-1</v>
      </c>
      <c r="O36" s="8" t="s">
        <v>64</v>
      </c>
      <c r="P36" s="2">
        <f>L36*N36</f>
        <v>0</v>
      </c>
    </row>
    <row r="37" spans="2:16" ht="24" customHeight="1" collapsed="1">
      <c r="B37" s="264"/>
      <c r="C37" s="264"/>
      <c r="J37" s="196"/>
    </row>
    <row r="38" spans="2:16" ht="72" hidden="1" customHeight="1" outlineLevel="1">
      <c r="B38" s="48"/>
      <c r="C38" s="265" t="s">
        <v>250</v>
      </c>
      <c r="D38" s="265"/>
      <c r="E38" s="265"/>
      <c r="F38" s="265"/>
      <c r="G38" s="265"/>
      <c r="H38" s="265"/>
      <c r="O38" s="8"/>
      <c r="P38" s="2"/>
    </row>
    <row r="39" spans="2:16" ht="8.1" customHeight="1">
      <c r="B39" s="4"/>
    </row>
    <row r="40" spans="2:16" ht="15.95" customHeight="1">
      <c r="B40" s="239" t="s">
        <v>251</v>
      </c>
      <c r="C40" s="203"/>
      <c r="D40" s="285"/>
      <c r="E40" s="285"/>
      <c r="F40" s="241" t="s">
        <v>44</v>
      </c>
      <c r="G40" s="241"/>
      <c r="H40" s="241"/>
      <c r="I40" s="285"/>
      <c r="J40" s="106" t="s">
        <v>252</v>
      </c>
      <c r="L40" s="9">
        <f>SUM(L6:L36)</f>
        <v>0</v>
      </c>
      <c r="P40" s="10">
        <f>SUM(P6:P36)</f>
        <v>0</v>
      </c>
    </row>
    <row r="41" spans="2:16">
      <c r="B41" s="4"/>
    </row>
    <row r="42" spans="2:16">
      <c r="B42" s="4"/>
      <c r="L42">
        <f>Access!$P$40</f>
        <v>0</v>
      </c>
      <c r="M42" s="3" t="s">
        <v>78</v>
      </c>
      <c r="N42" s="3">
        <f>Access!$L$40</f>
        <v>0</v>
      </c>
      <c r="O42" s="8" t="s">
        <v>64</v>
      </c>
      <c r="P42" s="11">
        <f>IF(L40=0,0,P40/L40)</f>
        <v>0</v>
      </c>
    </row>
    <row r="43" spans="2:16">
      <c r="B43" s="4"/>
    </row>
    <row r="44" spans="2:16">
      <c r="B44" s="4"/>
    </row>
    <row r="45" spans="2:16">
      <c r="B45" s="4"/>
    </row>
    <row r="46" spans="2:16">
      <c r="B46" s="4"/>
    </row>
    <row r="47" spans="2:16">
      <c r="B47" s="4"/>
    </row>
    <row r="48" spans="2:16">
      <c r="B48" s="4"/>
    </row>
    <row r="49" spans="2:19">
      <c r="B49" s="4"/>
    </row>
    <row r="50" spans="2:19">
      <c r="B50" s="4"/>
    </row>
    <row r="51" spans="2:19">
      <c r="B51" s="4"/>
    </row>
    <row r="52" spans="2:19">
      <c r="B52" s="4"/>
    </row>
    <row r="53" spans="2:19">
      <c r="B53" s="4"/>
    </row>
    <row r="54" spans="2:19">
      <c r="B54" s="4"/>
    </row>
    <row r="55" spans="2:19">
      <c r="B55" s="4"/>
      <c r="R55" s="6" t="str">
        <f>'Results summary'!B43</f>
        <v>Weighting lookup</v>
      </c>
      <c r="S55" s="6"/>
    </row>
    <row r="56" spans="2:19">
      <c r="B56" s="4"/>
    </row>
    <row r="57" spans="2:19">
      <c r="B57" s="4"/>
      <c r="R57" t="str">
        <f>'Results summary'!B45</f>
        <v>High (2) ▼</v>
      </c>
      <c r="S57">
        <f>'Results summary'!C45</f>
        <v>2</v>
      </c>
    </row>
    <row r="58" spans="2:19">
      <c r="B58" s="4"/>
      <c r="R58" t="str">
        <f>'Results summary'!B46</f>
        <v>Normal (1) ▼</v>
      </c>
      <c r="S58">
        <f>'Results summary'!C46</f>
        <v>1</v>
      </c>
    </row>
    <row r="59" spans="2:19">
      <c r="B59" s="4"/>
      <c r="R59" t="str">
        <f>'Results summary'!B47</f>
        <v>Zero (0) ▼</v>
      </c>
      <c r="S59">
        <f>'Results summary'!C47</f>
        <v>0</v>
      </c>
    </row>
    <row r="60" spans="2:19">
      <c r="B60" s="4"/>
    </row>
    <row r="61" spans="2:19">
      <c r="B61" s="4"/>
    </row>
    <row r="62" spans="2:19">
      <c r="B62" s="4"/>
      <c r="R62" s="6" t="str">
        <f>'Results summary'!E43</f>
        <v>Score lookup</v>
      </c>
      <c r="S62" s="6"/>
    </row>
    <row r="63" spans="2:19">
      <c r="B63" s="4"/>
    </row>
    <row r="64" spans="2:19">
      <c r="B64" s="4"/>
      <c r="R64" t="str">
        <f>'Results summary'!E45</f>
        <v>Select… ▼</v>
      </c>
      <c r="S64">
        <f>'Results summary'!F45</f>
        <v>-1</v>
      </c>
    </row>
    <row r="65" spans="2:19">
      <c r="B65" s="4"/>
      <c r="R65" t="str">
        <f>'Results summary'!E46</f>
        <v>Virtually total agreement (6) ▼</v>
      </c>
      <c r="S65">
        <f>'Results summary'!F46</f>
        <v>6</v>
      </c>
    </row>
    <row r="66" spans="2:19">
      <c r="B66" s="4"/>
      <c r="R66" t="str">
        <f>'Results summary'!E47</f>
        <v>Strong agreement (5) ▼</v>
      </c>
      <c r="S66">
        <f>'Results summary'!F47</f>
        <v>5</v>
      </c>
    </row>
    <row r="67" spans="2:19">
      <c r="B67" s="4"/>
      <c r="R67" t="str">
        <f>'Results summary'!E48</f>
        <v>Fair agreement (4) ▼</v>
      </c>
      <c r="S67">
        <f>'Results summary'!F48</f>
        <v>4</v>
      </c>
    </row>
    <row r="68" spans="2:19">
      <c r="B68" s="4"/>
      <c r="R68" t="str">
        <f>'Results summary'!E49</f>
        <v>Little agreement (3) ▼</v>
      </c>
      <c r="S68">
        <f>'Results summary'!F49</f>
        <v>3</v>
      </c>
    </row>
    <row r="69" spans="2:19">
      <c r="B69" s="4"/>
      <c r="R69" t="str">
        <f>'Results summary'!E50</f>
        <v>Hardly any agreement (2) ▼</v>
      </c>
      <c r="S69">
        <f>'Results summary'!F50</f>
        <v>2</v>
      </c>
    </row>
    <row r="70" spans="2:19">
      <c r="B70" s="4"/>
      <c r="R70" t="str">
        <f>'Results summary'!E51</f>
        <v>Virtually no agreement (1) ▼</v>
      </c>
      <c r="S70">
        <f>'Results summary'!F51</f>
        <v>1</v>
      </c>
    </row>
    <row r="71" spans="2:19">
      <c r="B71" s="4"/>
      <c r="R71" t="str">
        <f>'Results summary'!E52</f>
        <v>Unable to score ▼</v>
      </c>
      <c r="S71">
        <f>'Results summary'!F52</f>
        <v>0</v>
      </c>
    </row>
  </sheetData>
  <mergeCells count="33">
    <mergeCell ref="J21:J22"/>
    <mergeCell ref="J26:J27"/>
    <mergeCell ref="J31:J32"/>
    <mergeCell ref="J36:J37"/>
    <mergeCell ref="B26:B27"/>
    <mergeCell ref="B21:B22"/>
    <mergeCell ref="C21:C22"/>
    <mergeCell ref="C31:C32"/>
    <mergeCell ref="J6:J7"/>
    <mergeCell ref="J11:J12"/>
    <mergeCell ref="J16:J17"/>
    <mergeCell ref="C16:C17"/>
    <mergeCell ref="C13:H13"/>
    <mergeCell ref="C6:C7"/>
    <mergeCell ref="C11:C12"/>
    <mergeCell ref="B31:B32"/>
    <mergeCell ref="C33:H33"/>
    <mergeCell ref="F2:G2"/>
    <mergeCell ref="B2:C2"/>
    <mergeCell ref="C3:H3"/>
    <mergeCell ref="C8:H8"/>
    <mergeCell ref="C23:H23"/>
    <mergeCell ref="C28:H28"/>
    <mergeCell ref="C26:C27"/>
    <mergeCell ref="B6:B7"/>
    <mergeCell ref="B16:B17"/>
    <mergeCell ref="B11:B12"/>
    <mergeCell ref="C18:H18"/>
    <mergeCell ref="B40:C40"/>
    <mergeCell ref="C38:H38"/>
    <mergeCell ref="C36:C37"/>
    <mergeCell ref="B36:B37"/>
    <mergeCell ref="F40:H40"/>
  </mergeCells>
  <phoneticPr fontId="3" type="noConversion"/>
  <conditionalFormatting sqref="H6 H11 H16 H21 H26 H31 H36">
    <cfRule type="cellIs" dxfId="7" priority="1" stopIfTrue="1" operator="equal">
      <formula>"Unable to score ▼"</formula>
    </cfRule>
  </conditionalFormatting>
  <conditionalFormatting sqref="F2:G2">
    <cfRule type="expression" dxfId="6" priority="2" stopIfTrue="1">
      <formula>$P$42 &lt;3</formula>
    </cfRule>
    <cfRule type="expression" dxfId="5" priority="3" stopIfTrue="1">
      <formula>$P$42 &gt;=4</formula>
    </cfRule>
  </conditionalFormatting>
  <dataValidations count="2">
    <dataValidation type="list" allowBlank="1" showInputMessage="1" showErrorMessage="1" sqref="H26 H31 H6 H11 H16 H21 H36" xr:uid="{7FD74542-C924-4D2E-AFAC-D87A2EC88301}">
      <formula1>$R$64:$R$71</formula1>
    </dataValidation>
    <dataValidation type="list" allowBlank="1" showInputMessage="1" showErrorMessage="1" sqref="F26 F31 F6 F11 F16 F21 F36" xr:uid="{CA42DAA0-B5FC-4AE7-AB71-B69659F7EB94}">
      <formula1>$R$57:$R$59</formula1>
    </dataValidation>
  </dataValidations>
  <hyperlinks>
    <hyperlink ref="J40" location="Space!A1" tooltip="Jump to section" display="Space ►" xr:uid="{4200B275-B15C-463F-98E3-D6FCF6EC1176}"/>
    <hyperlink ref="B40:C40" location="Use!A1" tooltip="Jump to section" display="◄ Use" xr:uid="{38ED8A67-EFAE-4DB2-B87C-EE7F8635FCE4}"/>
    <hyperlink ref="F40:H40" location="'Results summary'!A1" tooltip="Jump to section" display="►► Results summary" xr:uid="{8DABB302-3B4C-482F-8DC4-7D62775F9665}"/>
  </hyperlinks>
  <pageMargins left="0.75" right="0.75" top="1" bottom="1" header="0.5" footer="0.5"/>
  <pageSetup paperSize="9" scale="61"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2DA898-50BF-4078-8693-287FCFC256B7}">
  <sheetPr codeName="Sheet11">
    <tabColor indexed="61"/>
    <outlinePr summaryBelow="0" summaryRight="0"/>
    <pageSetUpPr fitToPage="1"/>
  </sheetPr>
  <dimension ref="A1:S66"/>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6" width="3.7109375" hidden="1" customWidth="1"/>
    <col min="17" max="17" width="4" hidden="1" customWidth="1"/>
    <col min="18" max="18" width="26.28515625" hidden="1" customWidth="1"/>
    <col min="19" max="19" width="2.5703125" hidden="1" customWidth="1"/>
  </cols>
  <sheetData>
    <row r="1" spans="1:19" ht="9.9499999999999993" customHeight="1"/>
    <row r="2" spans="1:19" ht="27.95" customHeight="1">
      <c r="B2" s="249" t="s">
        <v>253</v>
      </c>
      <c r="C2" s="286"/>
      <c r="D2" s="50"/>
      <c r="E2" s="50"/>
      <c r="F2" s="247" t="str">
        <f>IF(P37&lt;&gt;0,IF(OR(IF(N6=0,TRUE),IF(N11=0,TRUE),IF(N16=0,TRUE),IF(N21=0,TRUE),IF(N26=0,TRUE),IF(N31=0,TRUE))=TRUE,"○","●"),"")</f>
        <v/>
      </c>
      <c r="G2" s="286"/>
      <c r="H2" s="49" t="str">
        <f>IF($P$37=0,"",CONCATENATE("Average score: ",FIXED($P$37,1)))</f>
        <v/>
      </c>
      <c r="I2" s="51"/>
      <c r="J2" s="51"/>
    </row>
    <row r="3" spans="1:19" ht="36" customHeight="1">
      <c r="B3" s="4"/>
      <c r="C3" s="265" t="s">
        <v>254</v>
      </c>
      <c r="D3" s="265"/>
      <c r="E3" s="265"/>
      <c r="F3" s="265"/>
      <c r="G3" s="265"/>
      <c r="H3" s="265"/>
    </row>
    <row r="4" spans="1:19" ht="15.95" customHeight="1">
      <c r="B4" s="88" t="s">
        <v>49</v>
      </c>
      <c r="C4" s="89" t="s">
        <v>50</v>
      </c>
      <c r="D4" s="89" t="s">
        <v>51</v>
      </c>
      <c r="E4" s="89"/>
      <c r="F4" s="89" t="s">
        <v>52</v>
      </c>
      <c r="G4" s="89"/>
      <c r="H4" s="89" t="s">
        <v>53</v>
      </c>
      <c r="I4" s="89"/>
      <c r="J4" s="89" t="s">
        <v>54</v>
      </c>
      <c r="K4" s="2"/>
      <c r="L4" s="2"/>
      <c r="M4" s="2"/>
      <c r="N4" s="2"/>
      <c r="O4" s="2"/>
      <c r="P4" s="2"/>
      <c r="Q4" s="2"/>
      <c r="R4" s="2"/>
      <c r="S4" s="2"/>
    </row>
    <row r="5" spans="1:19" ht="8.1" customHeight="1">
      <c r="B5" s="4"/>
    </row>
    <row r="6" spans="1:19" ht="15.95" customHeight="1" thickBot="1">
      <c r="B6" s="250" t="s">
        <v>255</v>
      </c>
      <c r="C6" s="206" t="s">
        <v>256</v>
      </c>
      <c r="F6" s="53" t="s">
        <v>62</v>
      </c>
      <c r="H6" s="53" t="s">
        <v>58</v>
      </c>
      <c r="J6" s="196"/>
      <c r="L6" s="5">
        <f>IF(N6&gt;=0,INDEX($R$52:$S$54,MATCH(F6,$R$52:$R$54,0),2),0)</f>
        <v>0</v>
      </c>
      <c r="M6" s="3" t="s">
        <v>63</v>
      </c>
      <c r="N6" s="5">
        <f>(INDEX($R$59:$S$66,MATCH(H6,$R$59:$R$66,0),2))</f>
        <v>-1</v>
      </c>
      <c r="O6" s="8" t="s">
        <v>64</v>
      </c>
      <c r="P6" s="2">
        <f>L6*N6</f>
        <v>0</v>
      </c>
    </row>
    <row r="7" spans="1:19" ht="24" customHeight="1" collapsed="1">
      <c r="B7" s="264"/>
      <c r="C7" s="264"/>
      <c r="J7" s="196"/>
    </row>
    <row r="8" spans="1:19" ht="96" hidden="1" customHeight="1" outlineLevel="1">
      <c r="B8" s="55"/>
      <c r="C8" s="265" t="s">
        <v>257</v>
      </c>
      <c r="D8" s="265"/>
      <c r="E8" s="265"/>
      <c r="F8" s="265"/>
      <c r="G8" s="265"/>
      <c r="H8" s="265"/>
      <c r="O8" s="8"/>
      <c r="P8" s="2"/>
    </row>
    <row r="9" spans="1:19" ht="7.5" customHeight="1">
      <c r="B9" s="66"/>
      <c r="C9" s="6"/>
      <c r="D9" s="6"/>
      <c r="E9" s="6"/>
      <c r="F9" s="6"/>
      <c r="G9" s="6"/>
      <c r="H9" s="6"/>
      <c r="I9" s="6"/>
      <c r="J9" s="6"/>
      <c r="O9" s="8"/>
      <c r="P9" s="2"/>
    </row>
    <row r="10" spans="1:19" ht="8.1" customHeight="1">
      <c r="B10" s="4"/>
      <c r="M10" s="3"/>
      <c r="N10" s="3"/>
      <c r="O10" s="8"/>
      <c r="P10" s="2"/>
    </row>
    <row r="11" spans="1:19" ht="15.95" customHeight="1" thickBot="1">
      <c r="B11" s="250" t="s">
        <v>258</v>
      </c>
      <c r="C11" s="206" t="s">
        <v>259</v>
      </c>
      <c r="F11" s="53" t="s">
        <v>62</v>
      </c>
      <c r="H11" s="53" t="s">
        <v>58</v>
      </c>
      <c r="J11" s="196"/>
      <c r="L11" s="5">
        <f>IF(N11&gt;=0,INDEX($R$52:$S$54,MATCH(F11,$R$52:$R$54,0),2),0)</f>
        <v>0</v>
      </c>
      <c r="M11" s="3" t="s">
        <v>63</v>
      </c>
      <c r="N11" s="5">
        <f>(INDEX($R$59:$S$66,MATCH(H11,$R$59:$R$66,0),2))</f>
        <v>-1</v>
      </c>
      <c r="O11" s="8" t="s">
        <v>64</v>
      </c>
      <c r="P11" s="2">
        <f>L11*N11</f>
        <v>0</v>
      </c>
    </row>
    <row r="12" spans="1:19" ht="24" customHeight="1" collapsed="1">
      <c r="B12" s="264"/>
      <c r="C12" s="264"/>
      <c r="J12" s="196"/>
    </row>
    <row r="13" spans="1:19" ht="72" hidden="1" customHeight="1" outlineLevel="1">
      <c r="A13" t="s">
        <v>260</v>
      </c>
      <c r="B13" s="55"/>
      <c r="C13" s="265" t="s">
        <v>261</v>
      </c>
      <c r="D13" s="265"/>
      <c r="E13" s="265"/>
      <c r="F13" s="265"/>
      <c r="G13" s="265"/>
      <c r="H13" s="265"/>
      <c r="O13" s="8"/>
      <c r="P13" s="2"/>
    </row>
    <row r="14" spans="1:19" ht="7.5" customHeight="1">
      <c r="B14" s="66"/>
      <c r="C14" s="6"/>
      <c r="D14" s="6"/>
      <c r="E14" s="6"/>
      <c r="F14" s="6"/>
      <c r="G14" s="6"/>
      <c r="H14" s="6"/>
      <c r="I14" s="6"/>
      <c r="J14" s="6"/>
      <c r="O14" s="8"/>
      <c r="P14" s="2"/>
    </row>
    <row r="15" spans="1:19" ht="8.1" customHeight="1">
      <c r="B15" s="4"/>
      <c r="M15" s="3"/>
      <c r="N15" s="3"/>
      <c r="O15" s="8"/>
      <c r="P15" s="2"/>
    </row>
    <row r="16" spans="1:19" ht="15.95" customHeight="1" thickBot="1">
      <c r="B16" s="250" t="s">
        <v>262</v>
      </c>
      <c r="C16" s="206" t="s">
        <v>263</v>
      </c>
      <c r="F16" s="53" t="s">
        <v>62</v>
      </c>
      <c r="H16" s="53" t="s">
        <v>58</v>
      </c>
      <c r="J16" s="196"/>
      <c r="L16" s="5">
        <f>IF(N16&gt;=0,INDEX($R$52:$S$54,MATCH(F16,$R$52:$R$54,0),2),0)</f>
        <v>0</v>
      </c>
      <c r="M16" s="3" t="s">
        <v>63</v>
      </c>
      <c r="N16" s="5">
        <f>(INDEX($R$59:$S$66,MATCH(H16,$R$59:$R$66,0),2))</f>
        <v>-1</v>
      </c>
      <c r="O16" s="8" t="s">
        <v>64</v>
      </c>
      <c r="P16" s="2">
        <f>L16*N16</f>
        <v>0</v>
      </c>
    </row>
    <row r="17" spans="2:16" ht="24" customHeight="1" collapsed="1">
      <c r="B17" s="264"/>
      <c r="C17" s="264"/>
      <c r="J17" s="196"/>
    </row>
    <row r="18" spans="2:16" ht="60" hidden="1" customHeight="1" outlineLevel="1">
      <c r="B18" s="55"/>
      <c r="C18" s="270" t="s">
        <v>264</v>
      </c>
      <c r="D18" s="265"/>
      <c r="E18" s="265"/>
      <c r="F18" s="265"/>
      <c r="G18" s="265"/>
      <c r="H18" s="265"/>
      <c r="O18" s="8"/>
      <c r="P18" s="2"/>
    </row>
    <row r="19" spans="2:16" ht="7.5" customHeight="1">
      <c r="B19" s="66"/>
      <c r="C19" s="6"/>
      <c r="D19" s="6"/>
      <c r="E19" s="6"/>
      <c r="F19" s="6"/>
      <c r="G19" s="6"/>
      <c r="H19" s="6"/>
      <c r="I19" s="6"/>
      <c r="J19" s="6"/>
      <c r="O19" s="8"/>
      <c r="P19" s="2"/>
    </row>
    <row r="20" spans="2:16" ht="8.1" customHeight="1">
      <c r="B20" s="4"/>
      <c r="M20" s="3"/>
      <c r="N20" s="3"/>
      <c r="O20" s="8"/>
      <c r="P20" s="2"/>
    </row>
    <row r="21" spans="2:16" ht="15.95" customHeight="1" thickBot="1">
      <c r="B21" s="250" t="s">
        <v>265</v>
      </c>
      <c r="C21" s="206" t="s">
        <v>266</v>
      </c>
      <c r="F21" s="53" t="s">
        <v>62</v>
      </c>
      <c r="H21" s="53" t="s">
        <v>58</v>
      </c>
      <c r="J21" s="196"/>
      <c r="L21" s="5">
        <f>IF(N21&gt;=0,INDEX($R$52:$S$54,MATCH(F21,$R$52:$R$54,0),2),0)</f>
        <v>0</v>
      </c>
      <c r="M21" s="3" t="s">
        <v>63</v>
      </c>
      <c r="N21" s="5">
        <f>(INDEX($R$59:$S$66,MATCH(H21,$R$59:$R$66,0),2))</f>
        <v>-1</v>
      </c>
      <c r="O21" s="8" t="s">
        <v>64</v>
      </c>
      <c r="P21" s="2">
        <f>L21*N21</f>
        <v>0</v>
      </c>
    </row>
    <row r="22" spans="2:16" ht="24" customHeight="1" collapsed="1">
      <c r="B22" s="264"/>
      <c r="C22" s="264"/>
      <c r="J22" s="196"/>
    </row>
    <row r="23" spans="2:16" ht="60" hidden="1" customHeight="1" outlineLevel="1">
      <c r="B23" s="55"/>
      <c r="C23" s="265" t="s">
        <v>267</v>
      </c>
      <c r="D23" s="265"/>
      <c r="E23" s="265"/>
      <c r="F23" s="265"/>
      <c r="G23" s="265"/>
      <c r="H23" s="265"/>
      <c r="O23" s="8"/>
      <c r="P23" s="2"/>
    </row>
    <row r="24" spans="2:16" ht="7.5" customHeight="1">
      <c r="B24" s="66"/>
      <c r="C24" s="6"/>
      <c r="D24" s="6"/>
      <c r="E24" s="6"/>
      <c r="F24" s="6"/>
      <c r="G24" s="6"/>
      <c r="H24" s="6"/>
      <c r="I24" s="6"/>
      <c r="J24" s="6"/>
      <c r="O24" s="8"/>
      <c r="P24" s="2"/>
    </row>
    <row r="25" spans="2:16" ht="8.1" customHeight="1">
      <c r="B25" s="4"/>
      <c r="M25" s="3"/>
      <c r="N25" s="3"/>
      <c r="O25" s="8"/>
      <c r="P25" s="2"/>
    </row>
    <row r="26" spans="2:16" ht="15.95" customHeight="1" thickBot="1">
      <c r="B26" s="250" t="s">
        <v>268</v>
      </c>
      <c r="C26" s="206" t="s">
        <v>269</v>
      </c>
      <c r="F26" s="53" t="s">
        <v>62</v>
      </c>
      <c r="H26" s="53" t="s">
        <v>58</v>
      </c>
      <c r="J26" s="196"/>
      <c r="L26" s="5">
        <f>IF(N26&gt;=0,INDEX($R$52:$S$54,MATCH(F26,$R$52:$R$54,0),2),0)</f>
        <v>0</v>
      </c>
      <c r="M26" s="3" t="s">
        <v>63</v>
      </c>
      <c r="N26" s="5">
        <f>(INDEX($R$59:$S$66,MATCH(H26,$R$59:$R$66,0),2))</f>
        <v>-1</v>
      </c>
      <c r="O26" s="8" t="s">
        <v>64</v>
      </c>
      <c r="P26" s="2">
        <f>L26*N26</f>
        <v>0</v>
      </c>
    </row>
    <row r="27" spans="2:16" ht="24" customHeight="1" collapsed="1">
      <c r="B27" s="264"/>
      <c r="C27" s="264"/>
      <c r="J27" s="196"/>
    </row>
    <row r="28" spans="2:16" ht="60" hidden="1" customHeight="1" outlineLevel="1">
      <c r="B28" s="55"/>
      <c r="C28" s="270" t="s">
        <v>270</v>
      </c>
      <c r="D28" s="265"/>
      <c r="E28" s="265"/>
      <c r="F28" s="265"/>
      <c r="G28" s="265"/>
      <c r="H28" s="265"/>
      <c r="O28" s="8"/>
      <c r="P28" s="2"/>
    </row>
    <row r="29" spans="2:16" ht="7.5" customHeight="1">
      <c r="B29" s="66"/>
      <c r="C29" s="6"/>
      <c r="D29" s="6"/>
      <c r="E29" s="6"/>
      <c r="F29" s="6"/>
      <c r="G29" s="6"/>
      <c r="H29" s="6"/>
      <c r="I29" s="6"/>
      <c r="J29" s="6"/>
      <c r="O29" s="8"/>
      <c r="P29" s="2"/>
    </row>
    <row r="30" spans="2:16" ht="8.1" customHeight="1">
      <c r="B30" s="4"/>
      <c r="M30" s="3"/>
      <c r="N30" s="3"/>
      <c r="O30" s="8"/>
      <c r="P30" s="2"/>
    </row>
    <row r="31" spans="2:16" ht="15.95" customHeight="1" thickBot="1">
      <c r="B31" s="250" t="s">
        <v>271</v>
      </c>
      <c r="C31" s="206" t="s">
        <v>272</v>
      </c>
      <c r="F31" s="53" t="s">
        <v>62</v>
      </c>
      <c r="H31" s="53" t="s">
        <v>58</v>
      </c>
      <c r="J31" s="196"/>
      <c r="L31" s="5">
        <f>IF(N31&gt;=0,INDEX($R$52:$S$54,MATCH(F31,$R$52:$R$54,0),2),0)</f>
        <v>0</v>
      </c>
      <c r="M31" s="3" t="s">
        <v>63</v>
      </c>
      <c r="N31" s="5">
        <f>(INDEX($R$59:$S$66,MATCH(H31,$R$59:$R$66,0),2))</f>
        <v>-1</v>
      </c>
      <c r="O31" s="8" t="s">
        <v>64</v>
      </c>
      <c r="P31" s="2">
        <f>L31*N31</f>
        <v>0</v>
      </c>
    </row>
    <row r="32" spans="2:16" ht="24" customHeight="1" collapsed="1">
      <c r="B32" s="264"/>
      <c r="C32" s="264"/>
      <c r="J32" s="196"/>
    </row>
    <row r="33" spans="2:16" ht="84" hidden="1" customHeight="1" outlineLevel="1">
      <c r="B33" s="52"/>
      <c r="C33" s="265" t="s">
        <v>273</v>
      </c>
      <c r="D33" s="265"/>
      <c r="E33" s="265"/>
      <c r="F33" s="265"/>
      <c r="G33" s="265"/>
      <c r="H33" s="265"/>
      <c r="O33" s="8"/>
      <c r="P33" s="2"/>
    </row>
    <row r="34" spans="2:16" ht="8.1" customHeight="1">
      <c r="B34" s="4"/>
    </row>
    <row r="35" spans="2:16" ht="15.95" customHeight="1">
      <c r="B35" s="248" t="s">
        <v>274</v>
      </c>
      <c r="C35" s="203"/>
      <c r="D35" s="287"/>
      <c r="E35" s="287"/>
      <c r="F35" s="246" t="s">
        <v>44</v>
      </c>
      <c r="G35" s="246"/>
      <c r="H35" s="246"/>
      <c r="I35" s="69"/>
      <c r="J35" s="69"/>
      <c r="L35" s="9">
        <f>SUM(L6:L31)</f>
        <v>0</v>
      </c>
      <c r="P35" s="10">
        <f>SUM(P6:P31)</f>
        <v>0</v>
      </c>
    </row>
    <row r="36" spans="2:16">
      <c r="B36" s="4"/>
    </row>
    <row r="37" spans="2:16">
      <c r="B37" s="4"/>
      <c r="L37">
        <f>Space!$P$35</f>
        <v>0</v>
      </c>
      <c r="M37" s="3" t="s">
        <v>78</v>
      </c>
      <c r="N37" s="3">
        <f>Space!$L$35</f>
        <v>0</v>
      </c>
      <c r="O37" s="8" t="s">
        <v>64</v>
      </c>
      <c r="P37" s="11">
        <f>IF(L35=0,0,P35/L35)</f>
        <v>0</v>
      </c>
    </row>
    <row r="38" spans="2:16">
      <c r="B38" s="4"/>
    </row>
    <row r="39" spans="2:16">
      <c r="B39" s="4"/>
    </row>
    <row r="40" spans="2:16">
      <c r="B40" s="4"/>
    </row>
    <row r="41" spans="2:16">
      <c r="B41" s="4"/>
    </row>
    <row r="42" spans="2:16">
      <c r="B42" s="4"/>
    </row>
    <row r="43" spans="2:16">
      <c r="B43" s="4"/>
    </row>
    <row r="44" spans="2:16">
      <c r="B44" s="4"/>
    </row>
    <row r="45" spans="2:16">
      <c r="B45" s="4"/>
    </row>
    <row r="46" spans="2:16">
      <c r="B46" s="4"/>
    </row>
    <row r="47" spans="2:16">
      <c r="B47" s="4"/>
    </row>
    <row r="48" spans="2:16">
      <c r="B48" s="4"/>
    </row>
    <row r="49" spans="2:19">
      <c r="B49" s="4"/>
    </row>
    <row r="50" spans="2:19">
      <c r="B50" s="4"/>
      <c r="R50" s="6" t="str">
        <f>'Results summary'!B43</f>
        <v>Weighting lookup</v>
      </c>
      <c r="S50" s="6"/>
    </row>
    <row r="51" spans="2:19">
      <c r="B51" s="4"/>
    </row>
    <row r="52" spans="2:19">
      <c r="B52" s="4"/>
      <c r="R52" t="str">
        <f>'Results summary'!B45</f>
        <v>High (2) ▼</v>
      </c>
      <c r="S52">
        <f>'Results summary'!C45</f>
        <v>2</v>
      </c>
    </row>
    <row r="53" spans="2:19">
      <c r="B53" s="4"/>
      <c r="R53" t="str">
        <f>'Results summary'!B46</f>
        <v>Normal (1) ▼</v>
      </c>
      <c r="S53">
        <f>'Results summary'!C46</f>
        <v>1</v>
      </c>
    </row>
    <row r="54" spans="2:19">
      <c r="B54" s="4"/>
      <c r="R54" t="str">
        <f>'Results summary'!B47</f>
        <v>Zero (0) ▼</v>
      </c>
      <c r="S54">
        <f>'Results summary'!C47</f>
        <v>0</v>
      </c>
    </row>
    <row r="55" spans="2:19">
      <c r="B55" s="4"/>
    </row>
    <row r="56" spans="2:19">
      <c r="B56" s="4"/>
    </row>
    <row r="57" spans="2:19">
      <c r="B57" s="4"/>
      <c r="R57" s="6" t="str">
        <f>'Results summary'!E43</f>
        <v>Score lookup</v>
      </c>
      <c r="S57" s="6"/>
    </row>
    <row r="58" spans="2:19">
      <c r="B58" s="4"/>
    </row>
    <row r="59" spans="2:19">
      <c r="B59" s="4"/>
      <c r="R59" t="str">
        <f>'Results summary'!E45</f>
        <v>Select… ▼</v>
      </c>
      <c r="S59">
        <f>'Results summary'!F45</f>
        <v>-1</v>
      </c>
    </row>
    <row r="60" spans="2:19">
      <c r="B60" s="4"/>
      <c r="R60" t="str">
        <f>'Results summary'!E46</f>
        <v>Virtually total agreement (6) ▼</v>
      </c>
      <c r="S60">
        <f>'Results summary'!F46</f>
        <v>6</v>
      </c>
    </row>
    <row r="61" spans="2:19">
      <c r="B61" s="4"/>
      <c r="R61" t="str">
        <f>'Results summary'!E47</f>
        <v>Strong agreement (5) ▼</v>
      </c>
      <c r="S61">
        <f>'Results summary'!F47</f>
        <v>5</v>
      </c>
    </row>
    <row r="62" spans="2:19">
      <c r="B62" s="4"/>
      <c r="R62" t="str">
        <f>'Results summary'!E48</f>
        <v>Fair agreement (4) ▼</v>
      </c>
      <c r="S62">
        <f>'Results summary'!F48</f>
        <v>4</v>
      </c>
    </row>
    <row r="63" spans="2:19">
      <c r="B63" s="4"/>
      <c r="R63" t="str">
        <f>'Results summary'!E49</f>
        <v>Little agreement (3) ▼</v>
      </c>
      <c r="S63">
        <f>'Results summary'!F49</f>
        <v>3</v>
      </c>
    </row>
    <row r="64" spans="2:19">
      <c r="B64" s="4"/>
      <c r="R64" t="str">
        <f>'Results summary'!E50</f>
        <v>Hardly any agreement (2) ▼</v>
      </c>
      <c r="S64">
        <f>'Results summary'!F50</f>
        <v>2</v>
      </c>
    </row>
    <row r="65" spans="2:19">
      <c r="B65" s="4"/>
      <c r="R65" t="str">
        <f>'Results summary'!E51</f>
        <v>Virtually no agreement (1) ▼</v>
      </c>
      <c r="S65">
        <f>'Results summary'!F51</f>
        <v>1</v>
      </c>
    </row>
    <row r="66" spans="2:19">
      <c r="B66" s="4"/>
      <c r="R66" t="str">
        <f>'Results summary'!E52</f>
        <v>Unable to score ▼</v>
      </c>
      <c r="S66">
        <f>'Results summary'!F52</f>
        <v>0</v>
      </c>
    </row>
  </sheetData>
  <mergeCells count="29">
    <mergeCell ref="J31:J32"/>
    <mergeCell ref="J26:J27"/>
    <mergeCell ref="B26:B27"/>
    <mergeCell ref="J11:J12"/>
    <mergeCell ref="J6:J7"/>
    <mergeCell ref="B21:B22"/>
    <mergeCell ref="J21:J22"/>
    <mergeCell ref="C16:C17"/>
    <mergeCell ref="C11:C12"/>
    <mergeCell ref="C6:C7"/>
    <mergeCell ref="B6:B7"/>
    <mergeCell ref="B11:B12"/>
    <mergeCell ref="B16:B17"/>
    <mergeCell ref="J16:J17"/>
    <mergeCell ref="C18:H18"/>
    <mergeCell ref="C23:H23"/>
    <mergeCell ref="C28:H28"/>
    <mergeCell ref="C21:C22"/>
    <mergeCell ref="F35:H35"/>
    <mergeCell ref="F2:G2"/>
    <mergeCell ref="B35:C35"/>
    <mergeCell ref="B2:C2"/>
    <mergeCell ref="C3:H3"/>
    <mergeCell ref="C8:H8"/>
    <mergeCell ref="C13:H13"/>
    <mergeCell ref="C33:H33"/>
    <mergeCell ref="C31:C32"/>
    <mergeCell ref="C26:C27"/>
    <mergeCell ref="B31:B32"/>
  </mergeCells>
  <phoneticPr fontId="3" type="noConversion"/>
  <conditionalFormatting sqref="F2:G2">
    <cfRule type="expression" dxfId="4" priority="1" stopIfTrue="1">
      <formula>$P$37 &lt;3</formula>
    </cfRule>
    <cfRule type="expression" dxfId="3" priority="2" stopIfTrue="1">
      <formula>$P$37 &gt;=4</formula>
    </cfRule>
  </conditionalFormatting>
  <conditionalFormatting sqref="H6 H11 H16 H21 H26 H31">
    <cfRule type="cellIs" dxfId="2" priority="3" stopIfTrue="1" operator="equal">
      <formula>"Unable to score ▼"</formula>
    </cfRule>
  </conditionalFormatting>
  <dataValidations count="2">
    <dataValidation type="list" allowBlank="1" showInputMessage="1" showErrorMessage="1" sqref="H31 H16 H26 H6 H21 H11" xr:uid="{0AC56D86-DBAA-4750-BAC9-EF7F9B65E9F9}">
      <formula1>$R$59:$R$66</formula1>
    </dataValidation>
    <dataValidation type="list" allowBlank="1" showInputMessage="1" showErrorMessage="1" sqref="F31 F16 F26 F11 F6 F21" xr:uid="{882A9355-3310-4B84-9027-0EFA2DA0C316}">
      <formula1>$R$52:$R$54</formula1>
    </dataValidation>
  </dataValidations>
  <hyperlinks>
    <hyperlink ref="B35:C35" location="Access!A1" tooltip="Jump to section" display="◄ Access" xr:uid="{9931B277-23D9-4A04-9502-F1E77F7C70CA}"/>
    <hyperlink ref="F35:H35" location="'Results summary'!A1" tooltip="Jump to section" display="►► Results summary" xr:uid="{74FFD029-A2A0-4CBA-8A70-0E23529CF401}"/>
  </hyperlinks>
  <pageMargins left="0.75" right="0.75" top="1" bottom="1" header="0.5" footer="0.5"/>
  <pageSetup paperSize="9" scale="61"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D5014-3CE0-4DAC-95F4-27A32AE12C59}">
  <sheetPr codeName="Sheet1">
    <pageSetUpPr autoPageBreaks="0" fitToPage="1"/>
  </sheetPr>
  <dimension ref="B1:L53"/>
  <sheetViews>
    <sheetView showGridLines="0" showRowColHeaders="0" showZeros="0" workbookViewId="0">
      <selection activeCell="D26" sqref="D26"/>
    </sheetView>
  </sheetViews>
  <sheetFormatPr defaultRowHeight="12.75"/>
  <cols>
    <col min="1" max="1" width="1.7109375" customWidth="1"/>
    <col min="2" max="2" width="17.7109375" customWidth="1"/>
    <col min="3" max="3" width="14.7109375" customWidth="1"/>
    <col min="4" max="4" width="18.7109375" customWidth="1"/>
    <col min="5" max="5" width="36.7109375" customWidth="1"/>
    <col min="6" max="6" width="2.7109375" customWidth="1"/>
    <col min="7" max="8" width="24.7109375" customWidth="1"/>
    <col min="10" max="10" width="0.7109375" customWidth="1"/>
    <col min="11" max="12" width="0.85546875" customWidth="1"/>
  </cols>
  <sheetData>
    <row r="1" spans="2:12" ht="9.9499999999999993" customHeight="1"/>
    <row r="2" spans="2:12" ht="27.95" customHeight="1">
      <c r="B2" s="115" t="s">
        <v>0</v>
      </c>
      <c r="C2" s="116"/>
      <c r="D2" s="117"/>
      <c r="E2" s="118"/>
      <c r="F2" s="118"/>
      <c r="G2" s="118"/>
      <c r="H2" s="118"/>
    </row>
    <row r="3" spans="2:12" ht="8.1" customHeight="1"/>
    <row r="4" spans="2:12">
      <c r="B4" s="124" t="s">
        <v>1</v>
      </c>
      <c r="C4" s="124" t="s">
        <v>2</v>
      </c>
      <c r="D4" s="125"/>
      <c r="E4" s="125"/>
      <c r="F4" s="125"/>
      <c r="G4" s="125"/>
      <c r="H4" s="125"/>
    </row>
    <row r="5" spans="2:12" ht="15.95" customHeight="1">
      <c r="B5" s="2"/>
      <c r="C5" s="255">
        <f>'Project workshop setup'!$C$5</f>
        <v>0</v>
      </c>
      <c r="D5" s="255"/>
      <c r="E5" s="255"/>
      <c r="F5" s="255"/>
      <c r="G5" s="255"/>
      <c r="H5" s="255"/>
    </row>
    <row r="6" spans="2:12">
      <c r="B6" s="2"/>
    </row>
    <row r="7" spans="2:12">
      <c r="B7" s="126" t="s">
        <v>3</v>
      </c>
      <c r="C7" s="124" t="s">
        <v>4</v>
      </c>
      <c r="D7" s="125"/>
      <c r="E7" s="125"/>
      <c r="F7" s="125"/>
      <c r="G7" s="125"/>
      <c r="H7" s="124" t="s">
        <v>275</v>
      </c>
    </row>
    <row r="8" spans="2:12" ht="15.95" customHeight="1">
      <c r="C8" s="256">
        <f>'Project workshop setup'!$C$8</f>
        <v>0</v>
      </c>
      <c r="D8" s="256"/>
      <c r="E8" s="256"/>
      <c r="F8" s="256"/>
      <c r="G8" s="256"/>
      <c r="H8" s="171">
        <f>'Project workshop setup'!$H$8</f>
        <v>0</v>
      </c>
    </row>
    <row r="10" spans="2:12">
      <c r="B10" s="130" t="s">
        <v>276</v>
      </c>
      <c r="C10" s="125"/>
      <c r="D10" s="125"/>
      <c r="E10" s="125"/>
      <c r="F10" s="125"/>
      <c r="G10" s="125"/>
      <c r="H10" s="125"/>
    </row>
    <row r="11" spans="2:12" ht="7.5" customHeight="1">
      <c r="B11" s="7"/>
    </row>
    <row r="12" spans="2:12" ht="17.45" customHeight="1">
      <c r="B12" s="94" t="s">
        <v>277</v>
      </c>
      <c r="C12" s="257" t="s">
        <v>278</v>
      </c>
      <c r="D12" s="257"/>
      <c r="E12" s="131"/>
      <c r="F12" s="132" t="str">
        <f>'Character and innovation'!$F$2</f>
        <v/>
      </c>
      <c r="G12" s="133">
        <f>'Character and innovation'!$P$33</f>
        <v>0</v>
      </c>
      <c r="H12" s="134" t="str">
        <f>CONCATENATE(FIXED('Character and innovation'!$L$31,0)," of 5 scored ")</f>
        <v xml:space="preserve">0 of 5 scored </v>
      </c>
      <c r="J12" s="95" t="s">
        <v>279</v>
      </c>
      <c r="K12" s="96">
        <f>'Character and innovation'!$P$33-(L12/2)</f>
        <v>-0.13</v>
      </c>
      <c r="L12" s="97">
        <v>0.26</v>
      </c>
    </row>
    <row r="13" spans="2:12" ht="17.45" customHeight="1">
      <c r="B13" s="94" t="s">
        <v>280</v>
      </c>
      <c r="C13" s="259" t="s">
        <v>281</v>
      </c>
      <c r="D13" s="259"/>
      <c r="E13" s="135"/>
      <c r="F13" s="136" t="str">
        <f>'Form and materials'!$F$2</f>
        <v/>
      </c>
      <c r="G13" s="137">
        <f>'Form and materials'!$P$32</f>
        <v>0</v>
      </c>
      <c r="H13" s="138" t="str">
        <f>CONCATENATE(FIXED('Form and materials'!$L$30,0)," of 5 scored ")</f>
        <v xml:space="preserve">0 of 5 scored </v>
      </c>
      <c r="J13" s="95" t="s">
        <v>282</v>
      </c>
      <c r="K13" s="96">
        <f>'Form and materials'!$P$32-(L13/2)</f>
        <v>-0.13</v>
      </c>
      <c r="L13" s="97">
        <v>0.26</v>
      </c>
    </row>
    <row r="14" spans="2:12" ht="17.45" customHeight="1">
      <c r="B14" s="94" t="s">
        <v>283</v>
      </c>
      <c r="C14" s="260" t="s">
        <v>284</v>
      </c>
      <c r="D14" s="260"/>
      <c r="E14" s="139"/>
      <c r="F14" s="140" t="str">
        <f>'Staff and patient environment'!$F$2</f>
        <v/>
      </c>
      <c r="G14" s="141">
        <f>'Staff and patient environment'!$P$47</f>
        <v>0</v>
      </c>
      <c r="H14" s="142" t="str">
        <f>CONCATENATE(FIXED('Staff and patient environment'!$L$45,0)," of 8 scored ")</f>
        <v xml:space="preserve">0 of 8 scored </v>
      </c>
      <c r="J14" s="95" t="s">
        <v>285</v>
      </c>
      <c r="K14" s="96">
        <f>'Staff and patient environment'!$P$47-(L14/2)</f>
        <v>-0.13</v>
      </c>
      <c r="L14" s="97">
        <v>0.26</v>
      </c>
    </row>
    <row r="15" spans="2:12" ht="17.45" customHeight="1">
      <c r="B15" s="94" t="s">
        <v>286</v>
      </c>
      <c r="C15" s="261" t="s">
        <v>287</v>
      </c>
      <c r="D15" s="261"/>
      <c r="E15" s="143"/>
      <c r="F15" s="144" t="str">
        <f>'Urban and social integration'!$F$2</f>
        <v/>
      </c>
      <c r="G15" s="145">
        <f>'Urban and social integration'!$P$27</f>
        <v>0</v>
      </c>
      <c r="H15" s="146" t="str">
        <f>CONCATENATE(FIXED('Urban and social integration'!$L$25,0)," of 4 scored ")</f>
        <v xml:space="preserve">0 of 4 scored </v>
      </c>
      <c r="J15" s="95" t="s">
        <v>288</v>
      </c>
      <c r="K15" s="96">
        <f>'Urban and social integration'!$P$27-(L15/2)</f>
        <v>-0.13</v>
      </c>
      <c r="L15" s="97">
        <v>0.26</v>
      </c>
    </row>
    <row r="16" spans="2:12" ht="17.45" customHeight="1">
      <c r="B16" s="94" t="s">
        <v>289</v>
      </c>
      <c r="C16" s="262" t="s">
        <v>290</v>
      </c>
      <c r="D16" s="262"/>
      <c r="E16" s="147"/>
      <c r="F16" s="148" t="str">
        <f>Performance!$F$2</f>
        <v/>
      </c>
      <c r="G16" s="149">
        <f>Performance!$P$28</f>
        <v>0</v>
      </c>
      <c r="H16" s="150" t="str">
        <f>CONCATENATE(FIXED(Performance!$L$26,0)," of 4 scored ")</f>
        <v xml:space="preserve">0 of 4 scored </v>
      </c>
      <c r="J16" s="95" t="s">
        <v>291</v>
      </c>
      <c r="K16" s="96">
        <f>Performance!$P$28-(L16/2)</f>
        <v>-0.13</v>
      </c>
      <c r="L16" s="97">
        <v>0.26</v>
      </c>
    </row>
    <row r="17" spans="2:12" ht="17.45" customHeight="1">
      <c r="B17" s="94" t="s">
        <v>292</v>
      </c>
      <c r="C17" s="251" t="s">
        <v>293</v>
      </c>
      <c r="D17" s="251"/>
      <c r="E17" s="151"/>
      <c r="F17" s="152" t="str">
        <f>Engineering!$F$2</f>
        <v/>
      </c>
      <c r="G17" s="153">
        <f>Engineering!$P$32</f>
        <v>0</v>
      </c>
      <c r="H17" s="154" t="str">
        <f>CONCATENATE(FIXED(Engineering!$L$30,0)," of 5 scored ")</f>
        <v xml:space="preserve">0 of 5 scored </v>
      </c>
      <c r="J17" s="95" t="s">
        <v>294</v>
      </c>
      <c r="K17" s="96">
        <f>Engineering!$P$32-(L17/2)</f>
        <v>-0.13</v>
      </c>
      <c r="L17" s="97">
        <v>0.26</v>
      </c>
    </row>
    <row r="18" spans="2:12" ht="17.45" customHeight="1">
      <c r="B18" s="94" t="s">
        <v>295</v>
      </c>
      <c r="C18" s="252" t="s">
        <v>296</v>
      </c>
      <c r="D18" s="252"/>
      <c r="E18" s="155"/>
      <c r="F18" s="156" t="str">
        <f>Construction!$F$2</f>
        <v/>
      </c>
      <c r="G18" s="157">
        <f>Construction!$P$42</f>
        <v>0</v>
      </c>
      <c r="H18" s="158" t="str">
        <f>CONCATENATE(FIXED(Construction!$L$40,0)," of 7 scored ")</f>
        <v xml:space="preserve">0 of 7 scored </v>
      </c>
      <c r="J18" s="95" t="s">
        <v>297</v>
      </c>
      <c r="K18" s="96">
        <f>Construction!$P$42-(L18/2)</f>
        <v>-0.13</v>
      </c>
      <c r="L18" s="97">
        <v>0.26</v>
      </c>
    </row>
    <row r="19" spans="2:12" ht="17.45" customHeight="1">
      <c r="B19" s="94" t="s">
        <v>298</v>
      </c>
      <c r="C19" s="253" t="s">
        <v>299</v>
      </c>
      <c r="D19" s="253"/>
      <c r="E19" s="159"/>
      <c r="F19" s="160" t="str">
        <f>Use!$F$2</f>
        <v/>
      </c>
      <c r="G19" s="161">
        <f>Use!$P$43</f>
        <v>0</v>
      </c>
      <c r="H19" s="162" t="str">
        <f>CONCATENATE(FIXED(Use!$L$41,0)," of 7 scored ")</f>
        <v xml:space="preserve">0 of 7 scored </v>
      </c>
      <c r="J19" s="95" t="s">
        <v>300</v>
      </c>
      <c r="K19" s="96">
        <f>Use!$P$43-(L19/2)</f>
        <v>-0.13</v>
      </c>
      <c r="L19" s="97">
        <v>0.26</v>
      </c>
    </row>
    <row r="20" spans="2:12" ht="17.45" customHeight="1">
      <c r="B20" s="94" t="s">
        <v>301</v>
      </c>
      <c r="C20" s="254" t="s">
        <v>302</v>
      </c>
      <c r="D20" s="254"/>
      <c r="E20" s="163"/>
      <c r="F20" s="164" t="str">
        <f>Access!$F$2</f>
        <v/>
      </c>
      <c r="G20" s="165">
        <f>Access!$P$42</f>
        <v>0</v>
      </c>
      <c r="H20" s="166" t="str">
        <f>CONCATENATE(FIXED(Access!$L$40,0)," of 7 scored ")</f>
        <v xml:space="preserve">0 of 7 scored </v>
      </c>
      <c r="J20" s="95" t="s">
        <v>303</v>
      </c>
      <c r="K20" s="96">
        <f>Access!$P$42-(L20/2)</f>
        <v>-0.13</v>
      </c>
      <c r="L20" s="97">
        <v>0.26</v>
      </c>
    </row>
    <row r="21" spans="2:12" ht="17.45" customHeight="1">
      <c r="B21" s="94" t="s">
        <v>304</v>
      </c>
      <c r="C21" s="263" t="s">
        <v>305</v>
      </c>
      <c r="D21" s="263"/>
      <c r="E21" s="167"/>
      <c r="F21" s="168" t="str">
        <f>Space!$F$2</f>
        <v/>
      </c>
      <c r="G21" s="169">
        <f>Space!$P$37</f>
        <v>0</v>
      </c>
      <c r="H21" s="170" t="str">
        <f>CONCATENATE(FIXED(Space!$L$35,0)," of 6 scored ")</f>
        <v xml:space="preserve">0 of 6 scored </v>
      </c>
      <c r="J21" s="95" t="s">
        <v>306</v>
      </c>
      <c r="K21" s="96">
        <f>Space!$P$37-(L21/2)</f>
        <v>-0.13</v>
      </c>
      <c r="L21" s="97">
        <v>0.26</v>
      </c>
    </row>
    <row r="22" spans="2:12" ht="17.45" customHeight="1">
      <c r="B22" s="7"/>
    </row>
    <row r="23" spans="2:12">
      <c r="B23" s="129"/>
      <c r="C23" s="129"/>
      <c r="D23" s="129"/>
      <c r="E23" s="129"/>
      <c r="F23" s="129"/>
      <c r="G23" s="129"/>
      <c r="H23" s="129"/>
    </row>
    <row r="24" spans="2:12" s="23" customFormat="1" ht="27.95" customHeight="1">
      <c r="B24" s="110"/>
      <c r="C24" s="186" t="s">
        <v>307</v>
      </c>
      <c r="D24" s="187"/>
      <c r="E24" s="187"/>
      <c r="F24" s="187"/>
      <c r="G24" s="187"/>
      <c r="H24" s="187"/>
    </row>
    <row r="25" spans="2:12" s="23" customFormat="1" ht="27.95" customHeight="1">
      <c r="B25" s="110"/>
      <c r="C25" s="111"/>
      <c r="D25" s="112"/>
      <c r="E25" s="112"/>
      <c r="F25" s="112"/>
      <c r="G25" s="112"/>
      <c r="H25" s="112"/>
    </row>
    <row r="26" spans="2:12" s="23" customFormat="1" ht="19.5" customHeight="1">
      <c r="B26" s="110"/>
      <c r="C26" s="173" t="s">
        <v>308</v>
      </c>
      <c r="D26" s="172" t="s">
        <v>309</v>
      </c>
      <c r="E26" s="174" t="s">
        <v>310</v>
      </c>
      <c r="F26" s="112"/>
      <c r="G26" s="112"/>
      <c r="H26"/>
    </row>
    <row r="27" spans="2:12" s="23" customFormat="1" ht="5.25" customHeight="1">
      <c r="B27" s="110"/>
      <c r="C27" s="113"/>
      <c r="D27" s="114"/>
      <c r="E27" s="112"/>
      <c r="F27" s="112"/>
      <c r="G27" s="112"/>
      <c r="H27" s="112"/>
    </row>
    <row r="28" spans="2:12" s="23" customFormat="1" ht="15.95" customHeight="1">
      <c r="B28" s="258" t="s">
        <v>311</v>
      </c>
      <c r="C28" s="184"/>
      <c r="D28" s="120"/>
      <c r="E28" s="121"/>
      <c r="F28" s="121"/>
      <c r="G28" s="121"/>
      <c r="H28" s="121"/>
    </row>
    <row r="29" spans="2:12" s="23" customFormat="1" ht="12.75" customHeight="1">
      <c r="B29" s="110"/>
      <c r="C29" s="111"/>
      <c r="D29" s="112"/>
      <c r="E29" s="112"/>
      <c r="F29" s="112"/>
      <c r="G29" s="112"/>
      <c r="H29" s="112"/>
    </row>
    <row r="30" spans="2:12" s="90" customFormat="1" hidden="1"/>
    <row r="31" spans="2:12" s="90" customFormat="1" hidden="1">
      <c r="B31" s="91" t="s">
        <v>312</v>
      </c>
      <c r="C31" s="90" t="s">
        <v>313</v>
      </c>
    </row>
    <row r="32" spans="2:12" s="90" customFormat="1" hidden="1">
      <c r="B32" s="91" t="s">
        <v>314</v>
      </c>
      <c r="C32" s="90" t="s">
        <v>315</v>
      </c>
    </row>
    <row r="33" spans="2:6" s="90" customFormat="1" hidden="1">
      <c r="B33" s="91" t="s">
        <v>285</v>
      </c>
      <c r="C33" s="90" t="s">
        <v>316</v>
      </c>
    </row>
    <row r="34" spans="2:6" s="90" customFormat="1" hidden="1">
      <c r="B34" s="91" t="s">
        <v>317</v>
      </c>
      <c r="C34" s="90" t="s">
        <v>318</v>
      </c>
    </row>
    <row r="35" spans="2:6" s="90" customFormat="1" hidden="1">
      <c r="B35" s="91" t="s">
        <v>319</v>
      </c>
      <c r="C35" s="90" t="s">
        <v>320</v>
      </c>
    </row>
    <row r="36" spans="2:6" s="90" customFormat="1" hidden="1">
      <c r="B36" s="91" t="s">
        <v>321</v>
      </c>
      <c r="C36" s="90" t="s">
        <v>322</v>
      </c>
    </row>
    <row r="37" spans="2:6" s="90" customFormat="1" hidden="1">
      <c r="B37" s="91" t="s">
        <v>323</v>
      </c>
      <c r="C37" s="90" t="s">
        <v>324</v>
      </c>
    </row>
    <row r="38" spans="2:6" s="90" customFormat="1" hidden="1">
      <c r="B38" s="91" t="s">
        <v>325</v>
      </c>
      <c r="C38" s="90" t="s">
        <v>326</v>
      </c>
    </row>
    <row r="39" spans="2:6" s="90" customFormat="1" hidden="1">
      <c r="B39" s="91" t="s">
        <v>327</v>
      </c>
      <c r="C39" s="90" t="s">
        <v>328</v>
      </c>
    </row>
    <row r="40" spans="2:6" s="90" customFormat="1" hidden="1">
      <c r="B40" s="91" t="s">
        <v>329</v>
      </c>
      <c r="C40" s="90" t="s">
        <v>330</v>
      </c>
    </row>
    <row r="41" spans="2:6" s="90" customFormat="1" hidden="1"/>
    <row r="42" spans="2:6" s="90" customFormat="1" hidden="1"/>
    <row r="43" spans="2:6" s="90" customFormat="1" hidden="1">
      <c r="B43" s="92" t="s">
        <v>331</v>
      </c>
      <c r="C43" s="93"/>
      <c r="E43" s="92" t="s">
        <v>332</v>
      </c>
      <c r="F43" s="93"/>
    </row>
    <row r="44" spans="2:6" s="90" customFormat="1" hidden="1"/>
    <row r="45" spans="2:6" s="90" customFormat="1" hidden="1">
      <c r="B45" s="90" t="s">
        <v>57</v>
      </c>
      <c r="C45" s="90">
        <v>2</v>
      </c>
      <c r="E45" s="90" t="s">
        <v>58</v>
      </c>
      <c r="F45" s="90">
        <v>-1</v>
      </c>
    </row>
    <row r="46" spans="2:6" s="90" customFormat="1" hidden="1">
      <c r="B46" s="90" t="s">
        <v>62</v>
      </c>
      <c r="C46" s="90">
        <v>1</v>
      </c>
      <c r="E46" s="90" t="s">
        <v>333</v>
      </c>
      <c r="F46" s="90">
        <v>6</v>
      </c>
    </row>
    <row r="47" spans="2:6" s="90" customFormat="1" hidden="1">
      <c r="B47" s="90" t="s">
        <v>334</v>
      </c>
      <c r="C47" s="90">
        <v>0</v>
      </c>
      <c r="E47" s="90" t="s">
        <v>335</v>
      </c>
      <c r="F47" s="90">
        <v>5</v>
      </c>
    </row>
    <row r="48" spans="2:6" s="90" customFormat="1" hidden="1">
      <c r="E48" s="90" t="s">
        <v>336</v>
      </c>
      <c r="F48" s="90">
        <v>4</v>
      </c>
    </row>
    <row r="49" spans="5:6" s="90" customFormat="1" hidden="1">
      <c r="E49" s="90" t="s">
        <v>337</v>
      </c>
      <c r="F49" s="90">
        <v>3</v>
      </c>
    </row>
    <row r="50" spans="5:6" s="90" customFormat="1" hidden="1">
      <c r="E50" s="90" t="s">
        <v>338</v>
      </c>
      <c r="F50" s="90">
        <v>2</v>
      </c>
    </row>
    <row r="51" spans="5:6" s="90" customFormat="1" hidden="1">
      <c r="E51" s="90" t="s">
        <v>339</v>
      </c>
      <c r="F51" s="90">
        <v>1</v>
      </c>
    </row>
    <row r="52" spans="5:6" s="90" customFormat="1" hidden="1">
      <c r="E52" s="90" t="s">
        <v>340</v>
      </c>
      <c r="F52" s="90">
        <v>0</v>
      </c>
    </row>
    <row r="53" spans="5:6" s="90" customFormat="1" hidden="1"/>
  </sheetData>
  <sheetProtection password="82A7" sheet="1" objects="1" scenarios="1"/>
  <mergeCells count="14">
    <mergeCell ref="C5:H5"/>
    <mergeCell ref="C8:G8"/>
    <mergeCell ref="C12:D12"/>
    <mergeCell ref="B28:C28"/>
    <mergeCell ref="C13:D13"/>
    <mergeCell ref="C14:D14"/>
    <mergeCell ref="C15:D15"/>
    <mergeCell ref="C16:D16"/>
    <mergeCell ref="C21:D21"/>
    <mergeCell ref="C24:H24"/>
    <mergeCell ref="C17:D17"/>
    <mergeCell ref="C18:D18"/>
    <mergeCell ref="C19:D19"/>
    <mergeCell ref="C20:D20"/>
  </mergeCells>
  <phoneticPr fontId="3" type="noConversion"/>
  <conditionalFormatting sqref="F12:F21">
    <cfRule type="expression" dxfId="1" priority="1" stopIfTrue="1">
      <formula>G12 &lt;3</formula>
    </cfRule>
    <cfRule type="expression" dxfId="0" priority="2" stopIfTrue="1">
      <formula>G12 &gt;=4</formula>
    </cfRule>
  </conditionalFormatting>
  <hyperlinks>
    <hyperlink ref="C12:D12" location="'Character and innovation'!A1" tooltip="Jump to section" display=" Character and innovation" xr:uid="{978AF725-7A9D-461A-BDAC-452C9ED8DDE9}"/>
    <hyperlink ref="C13:D13" location="'Form and materials'!A1" tooltip="Jump to section" display=" Form and materials" xr:uid="{EB533CCF-FA89-4DF8-ABAB-37C622D57710}"/>
    <hyperlink ref="C14:D14" location="'Staff and patient environment'!A1" tooltip="Jump to section" display=" Staff and patient environment" xr:uid="{89627EE7-1A69-4B43-BEAE-04979858A39B}"/>
    <hyperlink ref="C15:D15" location="'Urban and social integration'!A1" tooltip="Jump to section" display=" Urban and social integration" xr:uid="{2579102D-0A41-41EF-88E0-8C0AE6DE9D01}"/>
    <hyperlink ref="C16:D16" location="Performance!A1" tooltip="Jump to section" display=" Performance" xr:uid="{5BC38033-D2EF-442F-A34D-2E8D8376EDA4}"/>
    <hyperlink ref="C17:D17" location="Engineering!A1" tooltip="Jump to section" display=" Engineering" xr:uid="{A7E4C6FF-EAE8-4B9A-8A54-58624BD3FDAF}"/>
    <hyperlink ref="C18:D18" location="Construction!A1" tooltip="Jump to section" display=" Construction" xr:uid="{ACF018D1-B32C-44FD-9555-A604D24678D8}"/>
    <hyperlink ref="C19:D19" location="Use!A1" tooltip="Jump to section" display=" Use" xr:uid="{AF958ECB-6528-4229-9B1B-319520E6AA3C}"/>
    <hyperlink ref="C20:D20" location="Access!A1" tooltip="Jump to section" display=" Access" xr:uid="{6B2467B7-4BDA-43AF-BBB7-EE09E1792F30}"/>
    <hyperlink ref="C21:D21" location="Space!A1" tooltip="Jump to section" display=" Space" xr:uid="{F1D8FB50-C499-41BF-83C9-7EAE2745DC06}"/>
    <hyperlink ref="B28:C28" location="'Project workshop setup'!A1" tooltip="Jump to section" display="◄ Project workshop setup" xr:uid="{6F78BACD-8AEC-4F6C-BE76-35916252E347}"/>
  </hyperlinks>
  <pageMargins left="0.75" right="0.75" top="1" bottom="1" header="0.5" footer="0.5"/>
  <pageSetup paperSize="9" scale="94"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B9AFF4-33F4-4E99-9F17-8381FBB8098E}">
  <sheetPr codeName="Sheet12">
    <pageSetUpPr fitToPage="1"/>
  </sheetPr>
  <dimension ref="B1:H83"/>
  <sheetViews>
    <sheetView showGridLines="0" showRowColHeaders="0" showZeros="0" tabSelected="1" workbookViewId="0">
      <selection activeCell="C2" sqref="C2"/>
    </sheetView>
  </sheetViews>
  <sheetFormatPr defaultRowHeight="12.75"/>
  <cols>
    <col min="1" max="1" width="1.7109375" customWidth="1"/>
    <col min="2" max="2" width="17.7109375" customWidth="1"/>
    <col min="3" max="3" width="14.7109375" customWidth="1"/>
    <col min="4" max="4" width="18.7109375" customWidth="1"/>
    <col min="5" max="5" width="36.7109375" customWidth="1"/>
    <col min="6" max="6" width="2.7109375" customWidth="1"/>
    <col min="7" max="8" width="24.7109375" customWidth="1"/>
    <col min="10" max="10" width="13" customWidth="1"/>
    <col min="11" max="11" width="20.28515625" customWidth="1"/>
    <col min="12" max="12" width="24.28515625" customWidth="1"/>
  </cols>
  <sheetData>
    <row r="1" spans="2:8" ht="9.9499999999999993" customHeight="1"/>
    <row r="2" spans="2:8" ht="27.95" customHeight="1">
      <c r="B2" s="115" t="s">
        <v>0</v>
      </c>
      <c r="C2" s="116"/>
      <c r="D2" s="117"/>
      <c r="E2" s="118"/>
      <c r="F2" s="118"/>
      <c r="G2" s="118"/>
      <c r="H2" s="118"/>
    </row>
    <row r="3" spans="2:8" ht="8.1" customHeight="1"/>
    <row r="4" spans="2:8">
      <c r="B4" s="124" t="s">
        <v>1</v>
      </c>
      <c r="C4" s="124" t="s">
        <v>2</v>
      </c>
      <c r="D4" s="125"/>
      <c r="E4" s="125"/>
      <c r="F4" s="125"/>
      <c r="G4" s="125"/>
      <c r="H4" s="125"/>
    </row>
    <row r="5" spans="2:8" ht="15.95" customHeight="1">
      <c r="B5" s="2"/>
      <c r="C5" s="175"/>
      <c r="D5" s="175"/>
      <c r="E5" s="175"/>
      <c r="F5" s="176"/>
      <c r="G5" s="176"/>
      <c r="H5" s="176"/>
    </row>
    <row r="6" spans="2:8">
      <c r="B6" s="2"/>
    </row>
    <row r="7" spans="2:8">
      <c r="B7" s="126" t="s">
        <v>3</v>
      </c>
      <c r="C7" s="124" t="s">
        <v>4</v>
      </c>
      <c r="D7" s="125"/>
      <c r="E7" s="125"/>
      <c r="F7" s="125"/>
      <c r="G7" s="125"/>
      <c r="H7" s="124" t="s">
        <v>5</v>
      </c>
    </row>
    <row r="8" spans="2:8" ht="15.95" customHeight="1">
      <c r="C8" s="178"/>
      <c r="D8" s="178"/>
      <c r="E8" s="179"/>
      <c r="F8" s="179"/>
      <c r="G8" s="179"/>
      <c r="H8" s="122"/>
    </row>
    <row r="10" spans="2:8">
      <c r="B10" s="124" t="s">
        <v>6</v>
      </c>
      <c r="C10" s="127" t="s">
        <v>7</v>
      </c>
      <c r="D10" s="127" t="s">
        <v>8</v>
      </c>
      <c r="E10" s="127" t="s">
        <v>9</v>
      </c>
      <c r="F10" s="177" t="s">
        <v>10</v>
      </c>
      <c r="G10" s="177"/>
      <c r="H10" s="127" t="s">
        <v>11</v>
      </c>
    </row>
    <row r="11" spans="2:8">
      <c r="B11" s="128" t="s">
        <v>12</v>
      </c>
      <c r="C11" s="107"/>
      <c r="D11" s="108"/>
      <c r="E11" s="108"/>
      <c r="F11" s="180"/>
      <c r="G11" s="181"/>
      <c r="H11" s="123"/>
    </row>
    <row r="12" spans="2:8">
      <c r="B12" s="128" t="s">
        <v>13</v>
      </c>
      <c r="C12" s="107"/>
      <c r="D12" s="108"/>
      <c r="E12" s="108"/>
      <c r="F12" s="182"/>
      <c r="G12" s="183"/>
      <c r="H12" s="109"/>
    </row>
    <row r="13" spans="2:8">
      <c r="B13" s="128" t="s">
        <v>14</v>
      </c>
      <c r="C13" s="107"/>
      <c r="D13" s="108"/>
      <c r="E13" s="108"/>
      <c r="F13" s="182"/>
      <c r="G13" s="183"/>
      <c r="H13" s="109"/>
    </row>
    <row r="14" spans="2:8">
      <c r="B14" s="128" t="s">
        <v>15</v>
      </c>
      <c r="C14" s="107"/>
      <c r="D14" s="108"/>
      <c r="E14" s="108"/>
      <c r="F14" s="182"/>
      <c r="G14" s="183"/>
      <c r="H14" s="109"/>
    </row>
    <row r="15" spans="2:8">
      <c r="B15" s="128" t="s">
        <v>16</v>
      </c>
      <c r="C15" s="107"/>
      <c r="D15" s="108"/>
      <c r="E15" s="108"/>
      <c r="F15" s="182"/>
      <c r="G15" s="183"/>
      <c r="H15" s="109"/>
    </row>
    <row r="16" spans="2:8">
      <c r="B16" s="128" t="s">
        <v>17</v>
      </c>
      <c r="C16" s="107"/>
      <c r="D16" s="108"/>
      <c r="E16" s="108"/>
      <c r="F16" s="182"/>
      <c r="G16" s="183"/>
      <c r="H16" s="109"/>
    </row>
    <row r="17" spans="2:8">
      <c r="B17" s="128" t="s">
        <v>18</v>
      </c>
      <c r="C17" s="107"/>
      <c r="D17" s="108"/>
      <c r="E17" s="108"/>
      <c r="F17" s="182"/>
      <c r="G17" s="183"/>
      <c r="H17" s="109"/>
    </row>
    <row r="18" spans="2:8">
      <c r="B18" s="128" t="s">
        <v>19</v>
      </c>
      <c r="C18" s="107"/>
      <c r="D18" s="108"/>
      <c r="E18" s="108"/>
      <c r="F18" s="182"/>
      <c r="G18" s="183"/>
      <c r="H18" s="109"/>
    </row>
    <row r="19" spans="2:8">
      <c r="B19" s="128" t="s">
        <v>20</v>
      </c>
      <c r="C19" s="107"/>
      <c r="D19" s="108"/>
      <c r="E19" s="108"/>
      <c r="F19" s="182"/>
      <c r="G19" s="183"/>
      <c r="H19" s="109"/>
    </row>
    <row r="20" spans="2:8">
      <c r="B20" s="128" t="s">
        <v>21</v>
      </c>
      <c r="C20" s="107"/>
      <c r="D20" s="108"/>
      <c r="E20" s="108"/>
      <c r="F20" s="182"/>
      <c r="G20" s="183"/>
      <c r="H20" s="109"/>
    </row>
    <row r="21" spans="2:8">
      <c r="B21" s="128" t="s">
        <v>22</v>
      </c>
      <c r="C21" s="107"/>
      <c r="D21" s="108"/>
      <c r="E21" s="108"/>
      <c r="F21" s="182"/>
      <c r="G21" s="183"/>
      <c r="H21" s="109"/>
    </row>
    <row r="22" spans="2:8">
      <c r="B22" s="128" t="s">
        <v>23</v>
      </c>
      <c r="C22" s="107"/>
      <c r="D22" s="108"/>
      <c r="E22" s="108"/>
      <c r="F22" s="182"/>
      <c r="G22" s="183"/>
      <c r="H22" s="109"/>
    </row>
    <row r="23" spans="2:8">
      <c r="B23" s="128" t="s">
        <v>24</v>
      </c>
      <c r="C23" s="107"/>
      <c r="D23" s="108"/>
      <c r="E23" s="108"/>
      <c r="F23" s="182"/>
      <c r="G23" s="183"/>
      <c r="H23" s="109"/>
    </row>
    <row r="24" spans="2:8">
      <c r="B24" s="128" t="s">
        <v>25</v>
      </c>
      <c r="C24" s="107"/>
      <c r="D24" s="108"/>
      <c r="E24" s="108"/>
      <c r="F24" s="182"/>
      <c r="G24" s="183"/>
      <c r="H24" s="109"/>
    </row>
    <row r="25" spans="2:8">
      <c r="B25" s="128" t="s">
        <v>26</v>
      </c>
      <c r="C25" s="107"/>
      <c r="D25" s="108"/>
      <c r="E25" s="108"/>
      <c r="F25" s="182"/>
      <c r="G25" s="183"/>
      <c r="H25" s="109"/>
    </row>
    <row r="26" spans="2:8">
      <c r="B26" s="128" t="s">
        <v>27</v>
      </c>
      <c r="C26" s="107"/>
      <c r="D26" s="108"/>
      <c r="E26" s="108"/>
      <c r="F26" s="182"/>
      <c r="G26" s="183"/>
      <c r="H26" s="109"/>
    </row>
    <row r="27" spans="2:8" ht="12.75" customHeight="1">
      <c r="B27" s="128" t="s">
        <v>28</v>
      </c>
      <c r="C27" s="107"/>
      <c r="D27" s="108"/>
      <c r="E27" s="108"/>
      <c r="F27" s="182"/>
      <c r="G27" s="183"/>
      <c r="H27" s="109"/>
    </row>
    <row r="28" spans="2:8" ht="12.75" customHeight="1">
      <c r="B28" s="128" t="s">
        <v>29</v>
      </c>
      <c r="C28" s="107"/>
      <c r="D28" s="108"/>
      <c r="E28" s="108"/>
      <c r="F28" s="182"/>
      <c r="G28" s="183"/>
      <c r="H28" s="109"/>
    </row>
    <row r="29" spans="2:8" ht="12.75" customHeight="1">
      <c r="B29" s="128" t="s">
        <v>30</v>
      </c>
      <c r="C29" s="107"/>
      <c r="D29" s="108"/>
      <c r="E29" s="108"/>
      <c r="F29" s="182"/>
      <c r="G29" s="183"/>
      <c r="H29" s="109"/>
    </row>
    <row r="30" spans="2:8" ht="12.75" customHeight="1">
      <c r="B30" s="128" t="s">
        <v>31</v>
      </c>
      <c r="C30" s="107"/>
      <c r="D30" s="108"/>
      <c r="E30" s="108"/>
      <c r="F30" s="182"/>
      <c r="G30" s="183"/>
      <c r="H30" s="109"/>
    </row>
    <row r="31" spans="2:8" ht="12.75" customHeight="1">
      <c r="B31" s="128" t="s">
        <v>32</v>
      </c>
      <c r="C31" s="107"/>
      <c r="D31" s="108"/>
      <c r="E31" s="108"/>
      <c r="F31" s="182"/>
      <c r="G31" s="183"/>
      <c r="H31" s="109"/>
    </row>
    <row r="32" spans="2:8" ht="12.75" customHeight="1">
      <c r="B32" s="128" t="s">
        <v>33</v>
      </c>
      <c r="C32" s="107"/>
      <c r="D32" s="108"/>
      <c r="E32" s="108"/>
      <c r="F32" s="182"/>
      <c r="G32" s="183"/>
      <c r="H32" s="109"/>
    </row>
    <row r="33" spans="2:8" ht="12.75" customHeight="1">
      <c r="B33" s="128" t="s">
        <v>34</v>
      </c>
      <c r="C33" s="107"/>
      <c r="D33" s="108"/>
      <c r="E33" s="108"/>
      <c r="F33" s="182"/>
      <c r="G33" s="183"/>
      <c r="H33" s="109"/>
    </row>
    <row r="34" spans="2:8" ht="12.75" customHeight="1">
      <c r="B34" s="128" t="s">
        <v>35</v>
      </c>
      <c r="C34" s="107"/>
      <c r="D34" s="108"/>
      <c r="E34" s="108"/>
      <c r="F34" s="182"/>
      <c r="G34" s="183"/>
      <c r="H34" s="109"/>
    </row>
    <row r="35" spans="2:8" ht="12.75" customHeight="1">
      <c r="B35" s="128" t="s">
        <v>36</v>
      </c>
      <c r="C35" s="107"/>
      <c r="D35" s="108"/>
      <c r="E35" s="108"/>
      <c r="F35" s="182"/>
      <c r="G35" s="183"/>
      <c r="H35" s="109"/>
    </row>
    <row r="36" spans="2:8" ht="12.75" customHeight="1">
      <c r="B36" s="128" t="s">
        <v>37</v>
      </c>
      <c r="C36" s="107"/>
      <c r="D36" s="108"/>
      <c r="E36" s="108"/>
      <c r="F36" s="182"/>
      <c r="G36" s="183"/>
      <c r="H36" s="109"/>
    </row>
    <row r="37" spans="2:8" ht="12.75" customHeight="1">
      <c r="B37" s="128" t="s">
        <v>38</v>
      </c>
      <c r="C37" s="107"/>
      <c r="D37" s="108"/>
      <c r="E37" s="108"/>
      <c r="F37" s="182"/>
      <c r="G37" s="183"/>
      <c r="H37" s="109"/>
    </row>
    <row r="38" spans="2:8" ht="12.75" customHeight="1">
      <c r="B38" s="128" t="s">
        <v>39</v>
      </c>
      <c r="C38" s="107"/>
      <c r="D38" s="108"/>
      <c r="E38" s="108"/>
      <c r="F38" s="182"/>
      <c r="G38" s="183"/>
      <c r="H38" s="109"/>
    </row>
    <row r="39" spans="2:8" ht="12.75" customHeight="1">
      <c r="B39" s="128" t="s">
        <v>40</v>
      </c>
      <c r="C39" s="107"/>
      <c r="D39" s="108"/>
      <c r="E39" s="108"/>
      <c r="F39" s="182"/>
      <c r="G39" s="183"/>
      <c r="H39" s="109"/>
    </row>
    <row r="40" spans="2:8" ht="12.75" customHeight="1">
      <c r="B40" s="128" t="s">
        <v>41</v>
      </c>
      <c r="C40" s="107"/>
      <c r="D40" s="108"/>
      <c r="E40" s="108"/>
      <c r="F40" s="182"/>
      <c r="G40" s="183"/>
      <c r="H40" s="109"/>
    </row>
    <row r="41" spans="2:8" ht="12.75" customHeight="1">
      <c r="B41" s="128" t="s">
        <v>42</v>
      </c>
      <c r="C41" s="107"/>
      <c r="D41" s="108"/>
      <c r="E41" s="108"/>
      <c r="F41" s="182"/>
      <c r="G41" s="183"/>
      <c r="H41" s="109"/>
    </row>
    <row r="42" spans="2:8" ht="12.75" customHeight="1">
      <c r="B42" s="128" t="s">
        <v>43</v>
      </c>
      <c r="C42" s="107"/>
      <c r="D42" s="108"/>
      <c r="E42" s="108"/>
      <c r="F42" s="180"/>
      <c r="G42" s="188"/>
      <c r="H42" s="109"/>
    </row>
    <row r="43" spans="2:8" ht="12.75" customHeight="1"/>
    <row r="44" spans="2:8" ht="15.95" customHeight="1">
      <c r="B44" s="184" t="s">
        <v>44</v>
      </c>
      <c r="C44" s="185"/>
      <c r="D44" s="118"/>
      <c r="E44" s="118"/>
      <c r="F44" s="118"/>
      <c r="G44" s="118"/>
      <c r="H44" s="119" t="s">
        <v>45</v>
      </c>
    </row>
    <row r="45" spans="2:8" ht="6.75" customHeight="1"/>
    <row r="46" spans="2:8" ht="24.75" customHeight="1">
      <c r="C46" s="186"/>
      <c r="D46" s="187"/>
      <c r="E46" s="187"/>
      <c r="F46" s="187"/>
      <c r="G46" s="187"/>
      <c r="H46" s="187"/>
    </row>
    <row r="47" spans="2:8" ht="12.75" customHeight="1"/>
    <row r="48" spans="2: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sheetData>
  <sheetProtection password="82A7" sheet="1" objects="1" scenarios="1"/>
  <mergeCells count="37">
    <mergeCell ref="C46:H46"/>
    <mergeCell ref="F39:G39"/>
    <mergeCell ref="F40:G40"/>
    <mergeCell ref="F41:G41"/>
    <mergeCell ref="F42:G42"/>
    <mergeCell ref="F34:G34"/>
    <mergeCell ref="B44:C44"/>
    <mergeCell ref="F25:G25"/>
    <mergeCell ref="F26:G26"/>
    <mergeCell ref="F27:G27"/>
    <mergeCell ref="F28:G28"/>
    <mergeCell ref="F29:G29"/>
    <mergeCell ref="F30:G30"/>
    <mergeCell ref="F31:G31"/>
    <mergeCell ref="F35:G35"/>
    <mergeCell ref="F36:G36"/>
    <mergeCell ref="F37:G37"/>
    <mergeCell ref="F38:G38"/>
    <mergeCell ref="F17:G17"/>
    <mergeCell ref="F18:G18"/>
    <mergeCell ref="F19:G19"/>
    <mergeCell ref="F20:G20"/>
    <mergeCell ref="F33:G33"/>
    <mergeCell ref="F32:G32"/>
    <mergeCell ref="F21:G21"/>
    <mergeCell ref="F22:G22"/>
    <mergeCell ref="F23:G23"/>
    <mergeCell ref="F24:G24"/>
    <mergeCell ref="C5:H5"/>
    <mergeCell ref="F10:G10"/>
    <mergeCell ref="C8:G8"/>
    <mergeCell ref="F11:G11"/>
    <mergeCell ref="F16:G16"/>
    <mergeCell ref="F12:G12"/>
    <mergeCell ref="F13:G13"/>
    <mergeCell ref="F14:G14"/>
    <mergeCell ref="F15:G15"/>
  </mergeCells>
  <phoneticPr fontId="3" type="noConversion"/>
  <hyperlinks>
    <hyperlink ref="B44" location="'Results summary and export'!A1" display="►► Results summary and export" xr:uid="{CC24649E-F5FF-40E5-9ED6-0B37316B642C}"/>
    <hyperlink ref="H44" location="'Character and innovation'!A1" tooltip="Jump to section" display="Character and innovation ►" xr:uid="{BBDC1A22-63E3-4FA7-8D46-A159B152983C}"/>
    <hyperlink ref="B44:C44" location="'Results summary'!A1" display="►► Results summary" xr:uid="{A719F852-FCA9-40BA-BF99-716B29DAFE2A}"/>
  </hyperlinks>
  <pageMargins left="0.75" right="0.75" top="1" bottom="1" header="0.5" footer="0.5"/>
  <pageSetup paperSize="9" scale="83"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CB3B24-1A91-443F-9D76-8E539BC775C9}">
  <sheetPr codeName="Sheet2">
    <tabColor indexed="16"/>
    <outlinePr summaryBelow="0" summaryRight="0"/>
    <pageSetUpPr autoPageBreaks="0" fitToPage="1"/>
  </sheetPr>
  <dimension ref="A1:S62"/>
  <sheetViews>
    <sheetView showGridLines="0" showRowColHeaders="0" workbookViewId="0">
      <selection activeCell="H7" sqref="H7"/>
    </sheetView>
  </sheetViews>
  <sheetFormatPr defaultRowHeight="12.75" outlineLevelRow="1"/>
  <cols>
    <col min="1" max="1" width="1.7109375" customWidth="1"/>
    <col min="2" max="2" width="5.7109375" style="4" customWidth="1"/>
    <col min="3" max="3" width="48.7109375" customWidth="1"/>
    <col min="4" max="4" width="12"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7" width="3.7109375" hidden="1" customWidth="1"/>
    <col min="18" max="18" width="26.28515625" hidden="1" customWidth="1"/>
    <col min="19" max="19" width="2.5703125" hidden="1" customWidth="1"/>
  </cols>
  <sheetData>
    <row r="1" spans="1:16" ht="9.9499999999999993" customHeight="1">
      <c r="A1" s="67"/>
    </row>
    <row r="2" spans="1:16" ht="27.95" customHeight="1">
      <c r="B2" s="192" t="s">
        <v>46</v>
      </c>
      <c r="C2" s="264"/>
      <c r="D2" s="14"/>
      <c r="E2" s="14"/>
      <c r="F2" s="189" t="str">
        <f>IF(P33&lt;&gt;0,IF(OR(IF(N7=0,TRUE),IF(N12=0,TRUE),IF(N17=0,TRUE),IF(N22=0,TRUE),IF(N27=0,TRUE))=TRUE,"○","●"),"")</f>
        <v/>
      </c>
      <c r="G2" s="264"/>
      <c r="H2" s="24" t="str">
        <f>IF($P$33&lt;&gt;0,CONCATENATE("Average score: ",FIXED($P$33,1))," ")</f>
        <v xml:space="preserve"> </v>
      </c>
      <c r="I2" s="15"/>
      <c r="J2" s="15"/>
    </row>
    <row r="3" spans="1:16" ht="36" customHeight="1">
      <c r="C3" s="265" t="s">
        <v>47</v>
      </c>
      <c r="D3" s="265"/>
      <c r="E3" s="265"/>
      <c r="F3" s="265"/>
      <c r="G3" s="265"/>
      <c r="H3" s="265"/>
    </row>
    <row r="4" spans="1:16" ht="48" customHeight="1">
      <c r="C4" s="265" t="s">
        <v>48</v>
      </c>
      <c r="D4" s="265"/>
      <c r="E4" s="265"/>
      <c r="F4" s="265"/>
      <c r="G4" s="265"/>
      <c r="H4" s="265"/>
    </row>
    <row r="5" spans="1:16" s="2" customFormat="1" ht="15.95" customHeight="1">
      <c r="B5" s="70" t="s">
        <v>49</v>
      </c>
      <c r="C5" s="71" t="s">
        <v>50</v>
      </c>
      <c r="D5" s="71" t="s">
        <v>51</v>
      </c>
      <c r="E5" s="71"/>
      <c r="F5" s="71" t="s">
        <v>52</v>
      </c>
      <c r="G5" s="71"/>
      <c r="H5" s="71" t="s">
        <v>53</v>
      </c>
      <c r="I5" s="71"/>
      <c r="J5" s="71" t="s">
        <v>54</v>
      </c>
    </row>
    <row r="6" spans="1:16" ht="8.1" customHeight="1"/>
    <row r="7" spans="1:16" ht="15.95" customHeight="1" thickBot="1">
      <c r="B7" s="190" t="s">
        <v>55</v>
      </c>
      <c r="C7" s="193" t="s">
        <v>56</v>
      </c>
      <c r="D7" s="23"/>
      <c r="E7" s="23"/>
      <c r="F7" s="53" t="s">
        <v>57</v>
      </c>
      <c r="G7" s="23"/>
      <c r="H7" s="53" t="s">
        <v>58</v>
      </c>
      <c r="I7" s="23"/>
      <c r="J7" s="194"/>
      <c r="L7" s="5">
        <f>IF(N7&gt;=0,INDEX($R$48:$S$50,MATCH(F7,$R$48:$R$50,0),2),0)</f>
        <v>0</v>
      </c>
      <c r="M7" s="3"/>
      <c r="N7" s="5">
        <f>(INDEX($R$55:$S$62,MATCH(H7,$R$55:$R$62,0),2))</f>
        <v>-1</v>
      </c>
      <c r="O7" s="8"/>
      <c r="P7" s="2">
        <f>L7*N7</f>
        <v>0</v>
      </c>
    </row>
    <row r="8" spans="1:16" ht="24" customHeight="1" collapsed="1">
      <c r="B8" s="191"/>
      <c r="C8" s="264"/>
      <c r="J8" s="195"/>
    </row>
    <row r="9" spans="1:16" ht="36" hidden="1" customHeight="1" outlineLevel="1">
      <c r="C9" s="265" t="s">
        <v>59</v>
      </c>
      <c r="D9" s="265"/>
      <c r="E9" s="265"/>
      <c r="F9" s="265"/>
      <c r="G9" s="265"/>
      <c r="H9" s="265"/>
      <c r="J9" s="34"/>
    </row>
    <row r="10" spans="1:16" ht="8.1" customHeight="1">
      <c r="C10" s="63"/>
      <c r="D10" s="63"/>
      <c r="E10" s="63"/>
      <c r="F10" s="63"/>
      <c r="G10" s="63"/>
      <c r="H10" s="63"/>
      <c r="J10" s="34"/>
    </row>
    <row r="11" spans="1:16" ht="8.1" customHeight="1">
      <c r="B11" s="64"/>
      <c r="C11" s="65"/>
      <c r="D11" s="65"/>
      <c r="E11" s="65"/>
      <c r="F11" s="65"/>
      <c r="G11" s="65"/>
      <c r="H11" s="65"/>
      <c r="I11" s="65"/>
      <c r="J11" s="65"/>
      <c r="M11" s="3"/>
      <c r="N11" s="3"/>
      <c r="O11" s="8"/>
      <c r="P11" s="2"/>
    </row>
    <row r="12" spans="1:16" ht="15.95" customHeight="1" thickBot="1">
      <c r="B12" s="190" t="s">
        <v>60</v>
      </c>
      <c r="C12" s="193" t="s">
        <v>61</v>
      </c>
      <c r="D12" s="23"/>
      <c r="E12" s="23"/>
      <c r="F12" s="53" t="s">
        <v>62</v>
      </c>
      <c r="G12" s="23"/>
      <c r="H12" s="53" t="s">
        <v>58</v>
      </c>
      <c r="I12" s="23"/>
      <c r="J12" s="196"/>
      <c r="L12" s="5">
        <f>IF(N12&gt;=0,INDEX($R$48:$S$50,MATCH(F12,$R$48:$R$50,0),2),0)</f>
        <v>0</v>
      </c>
      <c r="M12" s="3" t="s">
        <v>63</v>
      </c>
      <c r="N12" s="5">
        <f>(INDEX($R$55:$S$62,MATCH(H12,$R$55:$R$62,0),2))</f>
        <v>-1</v>
      </c>
      <c r="O12" s="8" t="s">
        <v>64</v>
      </c>
      <c r="P12" s="2">
        <f>L12*N12</f>
        <v>0</v>
      </c>
    </row>
    <row r="13" spans="1:16" ht="24" customHeight="1" collapsed="1">
      <c r="B13" s="191"/>
      <c r="C13" s="199"/>
      <c r="J13" s="196"/>
    </row>
    <row r="14" spans="1:16" ht="48" hidden="1" customHeight="1" outlineLevel="1">
      <c r="B14" s="22"/>
      <c r="C14" s="265" t="s">
        <v>65</v>
      </c>
      <c r="D14" s="265"/>
      <c r="E14" s="265"/>
      <c r="F14" s="265"/>
      <c r="G14" s="265"/>
      <c r="H14" s="265"/>
      <c r="I14" s="23"/>
      <c r="J14" s="23"/>
      <c r="O14" s="8"/>
      <c r="P14" s="2"/>
    </row>
    <row r="15" spans="1:16" ht="8.1" customHeight="1">
      <c r="B15" s="22"/>
      <c r="C15" s="63"/>
      <c r="D15" s="63"/>
      <c r="E15" s="63"/>
      <c r="F15" s="63"/>
      <c r="G15" s="63"/>
      <c r="H15" s="63"/>
      <c r="I15" s="23"/>
      <c r="J15" s="23"/>
      <c r="O15" s="8"/>
      <c r="P15" s="2"/>
    </row>
    <row r="16" spans="1:16" ht="8.1" customHeight="1">
      <c r="B16" s="64"/>
      <c r="C16" s="65"/>
      <c r="D16" s="65"/>
      <c r="E16" s="65"/>
      <c r="F16" s="65"/>
      <c r="G16" s="65"/>
      <c r="H16" s="65"/>
      <c r="I16" s="65"/>
      <c r="J16" s="65"/>
      <c r="M16" s="3"/>
      <c r="N16" s="3"/>
      <c r="O16" s="8"/>
      <c r="P16" s="2"/>
    </row>
    <row r="17" spans="2:16" ht="15.95" customHeight="1" thickBot="1">
      <c r="B17" s="190" t="s">
        <v>66</v>
      </c>
      <c r="C17" s="193" t="s">
        <v>67</v>
      </c>
      <c r="D17" s="23"/>
      <c r="E17" s="23"/>
      <c r="F17" s="53" t="s">
        <v>57</v>
      </c>
      <c r="G17" s="23"/>
      <c r="H17" s="53" t="s">
        <v>58</v>
      </c>
      <c r="I17" s="23"/>
      <c r="J17" s="196"/>
      <c r="L17" s="5">
        <f>IF(N17&gt;=0,INDEX($R$48:$S$50,MATCH(F17,$R$48:$R$50,0),2),0)</f>
        <v>0</v>
      </c>
      <c r="M17" s="3" t="s">
        <v>63</v>
      </c>
      <c r="N17" s="5">
        <f>(INDEX($R$55:$S$62,MATCH(H17,$R$55:$R$62,0),2))</f>
        <v>-1</v>
      </c>
      <c r="O17" s="8" t="s">
        <v>64</v>
      </c>
      <c r="P17" s="2">
        <f>L17*N17</f>
        <v>0</v>
      </c>
    </row>
    <row r="18" spans="2:16" ht="24" customHeight="1" collapsed="1">
      <c r="B18" s="191"/>
      <c r="C18" s="199"/>
      <c r="J18" s="196"/>
    </row>
    <row r="19" spans="2:16" ht="48" hidden="1" customHeight="1" outlineLevel="1">
      <c r="B19" s="22"/>
      <c r="C19" s="265" t="s">
        <v>68</v>
      </c>
      <c r="D19" s="265"/>
      <c r="E19" s="265"/>
      <c r="F19" s="265"/>
      <c r="G19" s="265"/>
      <c r="H19" s="265"/>
      <c r="O19" s="8"/>
      <c r="P19" s="2"/>
    </row>
    <row r="20" spans="2:16" ht="8.1" customHeight="1">
      <c r="B20" s="22"/>
      <c r="C20" s="63"/>
      <c r="D20" s="63"/>
      <c r="E20" s="63"/>
      <c r="F20" s="63"/>
      <c r="G20" s="63"/>
      <c r="H20" s="63"/>
      <c r="O20" s="8"/>
      <c r="P20" s="2"/>
    </row>
    <row r="21" spans="2:16" ht="8.1" customHeight="1">
      <c r="B21" s="64"/>
      <c r="C21" s="65"/>
      <c r="D21" s="65"/>
      <c r="E21" s="65"/>
      <c r="F21" s="65"/>
      <c r="G21" s="65"/>
      <c r="H21" s="65"/>
      <c r="I21" s="65"/>
      <c r="J21" s="65"/>
      <c r="M21" s="3"/>
      <c r="N21" s="3"/>
      <c r="O21" s="8"/>
      <c r="P21" s="2"/>
    </row>
    <row r="22" spans="2:16" ht="15.95" customHeight="1" thickBot="1">
      <c r="B22" s="190" t="s">
        <v>69</v>
      </c>
      <c r="C22" s="193" t="s">
        <v>70</v>
      </c>
      <c r="D22" s="23"/>
      <c r="E22" s="23"/>
      <c r="F22" s="53" t="s">
        <v>62</v>
      </c>
      <c r="G22" s="23"/>
      <c r="H22" s="53" t="s">
        <v>58</v>
      </c>
      <c r="I22" s="23"/>
      <c r="J22" s="196"/>
      <c r="L22" s="5">
        <f>IF(N22&gt;=0,INDEX($R$48:$S$50,MATCH(F22,$R$48:$R$50,0),2),0)</f>
        <v>0</v>
      </c>
      <c r="M22" s="3" t="s">
        <v>63</v>
      </c>
      <c r="N22" s="5">
        <f>(INDEX($R$55:$S$62,MATCH(H22,$R$55:$R$62,0),2))</f>
        <v>-1</v>
      </c>
      <c r="O22" s="8" t="s">
        <v>64</v>
      </c>
      <c r="P22" s="2">
        <f>L22*N22</f>
        <v>0</v>
      </c>
    </row>
    <row r="23" spans="2:16" ht="24" customHeight="1" collapsed="1">
      <c r="B23" s="191"/>
      <c r="C23" s="199"/>
      <c r="J23" s="196"/>
    </row>
    <row r="24" spans="2:16" ht="36" hidden="1" customHeight="1" outlineLevel="1">
      <c r="B24" s="22"/>
      <c r="C24" s="265" t="s">
        <v>71</v>
      </c>
      <c r="D24" s="265"/>
      <c r="E24" s="265"/>
      <c r="F24" s="265"/>
      <c r="G24" s="265"/>
      <c r="H24" s="265"/>
      <c r="O24" s="8"/>
      <c r="P24" s="2"/>
    </row>
    <row r="25" spans="2:16" ht="8.1" customHeight="1">
      <c r="B25" s="22"/>
      <c r="C25" s="63"/>
      <c r="D25" s="63"/>
      <c r="E25" s="63"/>
      <c r="F25" s="63"/>
      <c r="G25" s="63"/>
      <c r="H25" s="63"/>
      <c r="O25" s="8"/>
      <c r="P25" s="2"/>
    </row>
    <row r="26" spans="2:16" ht="8.1" customHeight="1">
      <c r="B26" s="64"/>
      <c r="C26" s="65"/>
      <c r="D26" s="65"/>
      <c r="E26" s="65"/>
      <c r="F26" s="65"/>
      <c r="G26" s="65"/>
      <c r="H26" s="65"/>
      <c r="I26" s="65"/>
      <c r="J26" s="65"/>
      <c r="M26" s="3"/>
      <c r="N26" s="3"/>
      <c r="O26" s="8"/>
      <c r="P26" s="2"/>
    </row>
    <row r="27" spans="2:16" ht="15.95" customHeight="1" thickBot="1">
      <c r="B27" s="190" t="s">
        <v>72</v>
      </c>
      <c r="C27" s="193" t="s">
        <v>73</v>
      </c>
      <c r="D27" s="23"/>
      <c r="E27" s="23"/>
      <c r="F27" s="53" t="s">
        <v>62</v>
      </c>
      <c r="G27" s="23"/>
      <c r="H27" s="53" t="s">
        <v>58</v>
      </c>
      <c r="I27" s="23"/>
      <c r="J27" s="196"/>
      <c r="L27" s="5">
        <f>IF(N27&gt;=0,INDEX($R$48:$S$50,MATCH(F27,$R$48:$R$50,0),2),0)</f>
        <v>0</v>
      </c>
      <c r="M27" s="3" t="s">
        <v>63</v>
      </c>
      <c r="N27" s="5">
        <f>(INDEX($R$55:$S$62,MATCH(H27,$R$55:$R$62,0),2))</f>
        <v>-1</v>
      </c>
      <c r="O27" s="8" t="s">
        <v>64</v>
      </c>
      <c r="P27" s="2">
        <f>L27*N27</f>
        <v>0</v>
      </c>
    </row>
    <row r="28" spans="2:16" ht="24" customHeight="1" collapsed="1">
      <c r="B28" s="191"/>
      <c r="C28" s="199"/>
      <c r="J28" s="196"/>
    </row>
    <row r="29" spans="2:16" ht="60" hidden="1" customHeight="1" outlineLevel="1">
      <c r="B29" s="22"/>
      <c r="C29" s="265" t="s">
        <v>74</v>
      </c>
      <c r="D29" s="265"/>
      <c r="E29" s="265"/>
      <c r="F29" s="265"/>
      <c r="G29" s="265"/>
      <c r="H29" s="265"/>
      <c r="O29" s="8"/>
      <c r="P29" s="2"/>
    </row>
    <row r="30" spans="2:16" ht="8.1" customHeight="1"/>
    <row r="31" spans="2:16" ht="15.95" customHeight="1">
      <c r="B31" s="197" t="s">
        <v>75</v>
      </c>
      <c r="C31" s="198"/>
      <c r="D31" s="68"/>
      <c r="E31" s="68"/>
      <c r="F31" s="198" t="s">
        <v>44</v>
      </c>
      <c r="G31" s="198"/>
      <c r="H31" s="198"/>
      <c r="I31" s="266"/>
      <c r="J31" s="98" t="s">
        <v>76</v>
      </c>
      <c r="L31" s="9">
        <f>SUM(L7:L27)</f>
        <v>0</v>
      </c>
      <c r="P31" s="10">
        <f>SUM(P7:P27)</f>
        <v>0</v>
      </c>
    </row>
    <row r="33" spans="2:19">
      <c r="B33" s="267" t="s">
        <v>77</v>
      </c>
      <c r="C33" s="268"/>
      <c r="D33" s="268"/>
      <c r="E33" s="268"/>
      <c r="F33" s="268"/>
      <c r="G33" s="268"/>
      <c r="H33" s="268"/>
      <c r="I33" s="268"/>
      <c r="J33" s="268"/>
      <c r="L33">
        <f>'Character and innovation'!$P$31</f>
        <v>0</v>
      </c>
      <c r="M33" s="3" t="s">
        <v>78</v>
      </c>
      <c r="N33" s="3">
        <f>'Character and innovation'!$L$31</f>
        <v>0</v>
      </c>
      <c r="O33" s="8" t="s">
        <v>64</v>
      </c>
      <c r="P33" s="11">
        <f>IF(L31=0,0,P31/L31)</f>
        <v>0</v>
      </c>
    </row>
    <row r="37" spans="2:19">
      <c r="N37" s="3" t="str">
        <f>IF(OR(IF(N7=0,TRUE),IF(N12=0,TRUE),IF(N17=0,TRUE),IF(N22=0,TRUE),IF(N27=0,TRUE))=TRUE,"○","●")</f>
        <v>●</v>
      </c>
    </row>
    <row r="46" spans="2:19">
      <c r="R46" s="6" t="str">
        <f>'Results summary'!B43</f>
        <v>Weighting lookup</v>
      </c>
      <c r="S46" s="6"/>
    </row>
    <row r="48" spans="2:19">
      <c r="R48" t="str">
        <f>'Results summary'!B45</f>
        <v>High (2) ▼</v>
      </c>
      <c r="S48">
        <f>'Results summary'!C45</f>
        <v>2</v>
      </c>
    </row>
    <row r="49" spans="18:19">
      <c r="R49" t="str">
        <f>'Results summary'!B46</f>
        <v>Normal (1) ▼</v>
      </c>
      <c r="S49">
        <f>'Results summary'!C46</f>
        <v>1</v>
      </c>
    </row>
    <row r="50" spans="18:19">
      <c r="R50" t="str">
        <f>'Results summary'!B47</f>
        <v>Zero (0) ▼</v>
      </c>
      <c r="S50">
        <f>'Results summary'!C47</f>
        <v>0</v>
      </c>
    </row>
    <row r="53" spans="18:19">
      <c r="R53" s="6" t="str">
        <f>'Results summary'!E43</f>
        <v>Score lookup</v>
      </c>
      <c r="S53" s="6"/>
    </row>
    <row r="55" spans="18:19">
      <c r="R55" t="str">
        <f>'Results summary'!E45</f>
        <v>Select… ▼</v>
      </c>
      <c r="S55">
        <f>'Results summary'!F45</f>
        <v>-1</v>
      </c>
    </row>
    <row r="56" spans="18:19">
      <c r="R56" t="str">
        <f>'Results summary'!E46</f>
        <v>Virtually total agreement (6) ▼</v>
      </c>
      <c r="S56">
        <f>'Results summary'!F46</f>
        <v>6</v>
      </c>
    </row>
    <row r="57" spans="18:19">
      <c r="R57" t="str">
        <f>'Results summary'!E47</f>
        <v>Strong agreement (5) ▼</v>
      </c>
      <c r="S57">
        <f>'Results summary'!F47</f>
        <v>5</v>
      </c>
    </row>
    <row r="58" spans="18:19">
      <c r="R58" t="str">
        <f>'Results summary'!E48</f>
        <v>Fair agreement (4) ▼</v>
      </c>
      <c r="S58">
        <f>'Results summary'!F48</f>
        <v>4</v>
      </c>
    </row>
    <row r="59" spans="18:19">
      <c r="R59" t="str">
        <f>'Results summary'!E49</f>
        <v>Little agreement (3) ▼</v>
      </c>
      <c r="S59">
        <f>'Results summary'!F49</f>
        <v>3</v>
      </c>
    </row>
    <row r="60" spans="18:19">
      <c r="R60" t="str">
        <f>'Results summary'!E50</f>
        <v>Hardly any agreement (2) ▼</v>
      </c>
      <c r="S60">
        <f>'Results summary'!F50</f>
        <v>2</v>
      </c>
    </row>
    <row r="61" spans="18:19">
      <c r="R61" t="str">
        <f>'Results summary'!E51</f>
        <v>Virtually no agreement (1) ▼</v>
      </c>
      <c r="S61">
        <f>'Results summary'!F51</f>
        <v>1</v>
      </c>
    </row>
    <row r="62" spans="18:19">
      <c r="R62" t="str">
        <f>'Results summary'!E52</f>
        <v>Unable to score ▼</v>
      </c>
      <c r="S62">
        <f>'Results summary'!F52</f>
        <v>0</v>
      </c>
    </row>
  </sheetData>
  <dataConsolidate/>
  <mergeCells count="27">
    <mergeCell ref="B33:J33"/>
    <mergeCell ref="C29:H29"/>
    <mergeCell ref="J17:J18"/>
    <mergeCell ref="J22:J23"/>
    <mergeCell ref="J27:J28"/>
    <mergeCell ref="C27:C28"/>
    <mergeCell ref="C22:C23"/>
    <mergeCell ref="C17:C18"/>
    <mergeCell ref="B22:B23"/>
    <mergeCell ref="J7:J8"/>
    <mergeCell ref="J12:J13"/>
    <mergeCell ref="C24:H24"/>
    <mergeCell ref="B31:C31"/>
    <mergeCell ref="C9:H9"/>
    <mergeCell ref="C14:H14"/>
    <mergeCell ref="C12:C13"/>
    <mergeCell ref="F31:H31"/>
    <mergeCell ref="F2:G2"/>
    <mergeCell ref="B27:B28"/>
    <mergeCell ref="B2:C2"/>
    <mergeCell ref="C19:H19"/>
    <mergeCell ref="B7:B8"/>
    <mergeCell ref="B12:B13"/>
    <mergeCell ref="B17:B18"/>
    <mergeCell ref="C4:H4"/>
    <mergeCell ref="C3:H3"/>
    <mergeCell ref="C7:C8"/>
  </mergeCells>
  <phoneticPr fontId="3" type="noConversion"/>
  <conditionalFormatting sqref="F2">
    <cfRule type="expression" dxfId="31" priority="1" stopIfTrue="1">
      <formula>$P$33 &lt;3</formula>
    </cfRule>
    <cfRule type="expression" dxfId="30" priority="2" stopIfTrue="1">
      <formula>$P$33 &gt;=4</formula>
    </cfRule>
  </conditionalFormatting>
  <conditionalFormatting sqref="H7 H12 H17 H22 H27">
    <cfRule type="cellIs" dxfId="29" priority="3" stopIfTrue="1" operator="equal">
      <formula>"Unable to score ▼"</formula>
    </cfRule>
  </conditionalFormatting>
  <dataValidations count="3">
    <dataValidation type="list" allowBlank="1" showInputMessage="1" showErrorMessage="1" sqref="H22 H27 H7 H12 H17" xr:uid="{CF99E500-934A-45E5-B969-63372078A16C}">
      <formula1>$R$55:$R$62</formula1>
    </dataValidation>
    <dataValidation type="list" allowBlank="1" showInputMessage="1" showErrorMessage="1" sqref="F27 F17 F7 F12 F22" xr:uid="{1DAB7B63-FE09-4021-8A8E-EFF2A2E4ABD7}">
      <formula1>$R$48:$R$50</formula1>
    </dataValidation>
    <dataValidation type="list" allowBlank="1" showInputMessage="1" showErrorMessage="1" sqref="F21" xr:uid="{1DA6311C-C2A9-417D-9567-730373F9D990}">
      <formula1>$R$47:$R$50</formula1>
    </dataValidation>
  </dataValidations>
  <hyperlinks>
    <hyperlink ref="J31" location="'Form and materials'!A1" tooltip="Jump to section" display="Form and materials ►" xr:uid="{A77C4D59-A140-4BEA-AE68-C638DA78F932}"/>
    <hyperlink ref="F31:H31" location="'Results summary'!A1" tooltip="Jump to section" display="►► Results summary" xr:uid="{ADA963D8-F903-42B0-A3E7-F7D3AB3DE13E}"/>
    <hyperlink ref="B31:C31" location="'Project workshop setup'!A1" tooltip="Jump to section" display="◄ Project workshop setup" xr:uid="{A2530422-BB36-4DCB-B244-C19B8B0D8058}"/>
  </hyperlinks>
  <pageMargins left="0.75" right="0.75" top="1" bottom="1" header="0.5" footer="0.5"/>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C9074-1659-4BCF-9ADD-EFACEB71D134}">
  <sheetPr codeName="Sheet3">
    <tabColor indexed="53"/>
    <outlinePr summaryBelow="0" summaryRight="0"/>
    <pageSetUpPr fitToPage="1"/>
  </sheetPr>
  <dimension ref="B1:S61"/>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7" width="3.7109375" hidden="1" customWidth="1"/>
    <col min="18" max="18" width="26.28515625" hidden="1" customWidth="1"/>
    <col min="19" max="19" width="2.5703125" hidden="1" customWidth="1"/>
  </cols>
  <sheetData>
    <row r="1" spans="2:19" ht="9.9499999999999993" customHeight="1"/>
    <row r="2" spans="2:19" ht="27.95" customHeight="1">
      <c r="B2" s="205" t="s">
        <v>79</v>
      </c>
      <c r="C2" s="264"/>
      <c r="D2" s="12"/>
      <c r="E2" s="12"/>
      <c r="F2" s="201" t="str">
        <f>IF(P32&lt;&gt;0,IF(OR(IF(N6=0,TRUE),IF(N11=0,TRUE),IF(N16=0,TRUE),IF(N21=0,TRUE),IF(N26=0,TRUE))=TRUE,"○","●"),"")</f>
        <v/>
      </c>
      <c r="G2" s="269"/>
      <c r="H2" s="19" t="str">
        <f>IF($P$32&lt;&gt;0,CONCATENATE("Average score: ",FIXED($P$32,1))," ")</f>
        <v xml:space="preserve"> </v>
      </c>
      <c r="I2" s="13"/>
      <c r="J2" s="13"/>
    </row>
    <row r="3" spans="2:19" ht="72" customHeight="1">
      <c r="B3" s="4"/>
      <c r="C3" s="265" t="s">
        <v>80</v>
      </c>
      <c r="D3" s="265"/>
      <c r="E3" s="265"/>
      <c r="F3" s="265"/>
      <c r="G3" s="265"/>
      <c r="H3" s="265"/>
    </row>
    <row r="4" spans="2:19" ht="15.95" customHeight="1">
      <c r="B4" s="72" t="s">
        <v>49</v>
      </c>
      <c r="C4" s="73" t="s">
        <v>50</v>
      </c>
      <c r="D4" s="73" t="s">
        <v>51</v>
      </c>
      <c r="E4" s="73"/>
      <c r="F4" s="73" t="s">
        <v>52</v>
      </c>
      <c r="G4" s="73"/>
      <c r="H4" s="73" t="s">
        <v>53</v>
      </c>
      <c r="I4" s="73"/>
      <c r="J4" s="73" t="s">
        <v>54</v>
      </c>
      <c r="K4" s="2"/>
      <c r="L4" s="2"/>
      <c r="M4" s="2"/>
      <c r="N4" s="2"/>
      <c r="O4" s="2"/>
      <c r="P4" s="2"/>
      <c r="Q4" s="2"/>
      <c r="R4" s="2"/>
      <c r="S4" s="2"/>
    </row>
    <row r="5" spans="2:19" ht="8.1" customHeight="1">
      <c r="B5" s="4"/>
    </row>
    <row r="6" spans="2:19" ht="15.95" customHeight="1" thickBot="1">
      <c r="B6" s="204" t="s">
        <v>81</v>
      </c>
      <c r="C6" s="206" t="s">
        <v>82</v>
      </c>
      <c r="F6" s="53" t="s">
        <v>62</v>
      </c>
      <c r="H6" s="53" t="s">
        <v>58</v>
      </c>
      <c r="J6" s="196"/>
      <c r="L6" s="5">
        <f>IF(N6&gt;=0,INDEX($R$47:$S$49,MATCH(F6,$R$47:$R$49,0),2),0)</f>
        <v>0</v>
      </c>
      <c r="M6" s="3" t="s">
        <v>63</v>
      </c>
      <c r="N6" s="5">
        <f>(INDEX($R$54:$S$61,MATCH(H6,$R$54:$R$61,0),2))</f>
        <v>-1</v>
      </c>
      <c r="O6" s="8" t="s">
        <v>64</v>
      </c>
      <c r="P6" s="2">
        <f>L6*N6</f>
        <v>0</v>
      </c>
    </row>
    <row r="7" spans="2:19" ht="24" customHeight="1" collapsed="1">
      <c r="B7" s="204"/>
      <c r="C7" s="206"/>
      <c r="J7" s="196"/>
      <c r="O7" s="8"/>
      <c r="P7" s="2"/>
    </row>
    <row r="8" spans="2:19" ht="60" hidden="1" customHeight="1" outlineLevel="1">
      <c r="B8" s="54"/>
      <c r="C8" s="265" t="s">
        <v>83</v>
      </c>
      <c r="D8" s="265"/>
      <c r="E8" s="265"/>
      <c r="F8" s="265"/>
      <c r="G8" s="265"/>
      <c r="H8" s="265"/>
      <c r="O8" s="8"/>
      <c r="P8" s="2"/>
    </row>
    <row r="9" spans="2:19" ht="8.1" customHeight="1">
      <c r="B9" s="66"/>
      <c r="C9" s="6"/>
      <c r="D9" s="6"/>
      <c r="E9" s="6"/>
      <c r="F9" s="6"/>
      <c r="G9" s="6"/>
      <c r="H9" s="6"/>
      <c r="I9" s="6"/>
      <c r="J9" s="6"/>
      <c r="O9" s="8"/>
      <c r="P9" s="2"/>
    </row>
    <row r="10" spans="2:19" ht="8.1" customHeight="1">
      <c r="B10" s="4"/>
      <c r="M10" s="3"/>
      <c r="N10" s="3"/>
      <c r="O10" s="8"/>
      <c r="P10" s="2"/>
    </row>
    <row r="11" spans="2:19" ht="15.95" customHeight="1" thickBot="1">
      <c r="B11" s="204" t="s">
        <v>84</v>
      </c>
      <c r="C11" s="206" t="s">
        <v>85</v>
      </c>
      <c r="F11" s="53" t="s">
        <v>62</v>
      </c>
      <c r="H11" s="53" t="s">
        <v>58</v>
      </c>
      <c r="J11" s="196"/>
      <c r="L11" s="5">
        <f>IF(N11&gt;=0,INDEX($R$47:$S$49,MATCH(F11,$R$47:$R$49,0),2),0)</f>
        <v>0</v>
      </c>
      <c r="M11" s="3" t="s">
        <v>63</v>
      </c>
      <c r="N11" s="5">
        <f>(INDEX($R$54:$S$61,MATCH(H11,$R$54:$R$61,0),2))</f>
        <v>-1</v>
      </c>
      <c r="O11" s="8" t="s">
        <v>64</v>
      </c>
      <c r="P11" s="2">
        <f>L11*N11</f>
        <v>0</v>
      </c>
    </row>
    <row r="12" spans="2:19" ht="24" customHeight="1" collapsed="1">
      <c r="B12" s="204"/>
      <c r="C12" s="206"/>
      <c r="J12" s="196"/>
      <c r="O12" s="8"/>
      <c r="P12" s="2"/>
    </row>
    <row r="13" spans="2:19" ht="48" hidden="1" customHeight="1" outlineLevel="1">
      <c r="B13" s="54"/>
      <c r="C13" s="265" t="s">
        <v>86</v>
      </c>
      <c r="D13" s="265"/>
      <c r="E13" s="265"/>
      <c r="F13" s="265"/>
      <c r="G13" s="265"/>
      <c r="H13" s="265"/>
      <c r="O13" s="8"/>
      <c r="P13" s="2"/>
    </row>
    <row r="14" spans="2:19" ht="8.1" customHeight="1">
      <c r="B14" s="66"/>
      <c r="C14" s="6"/>
      <c r="D14" s="6"/>
      <c r="E14" s="6"/>
      <c r="F14" s="6"/>
      <c r="G14" s="6"/>
      <c r="H14" s="6"/>
      <c r="I14" s="6"/>
      <c r="J14" s="6"/>
      <c r="O14" s="8"/>
      <c r="P14" s="2"/>
    </row>
    <row r="15" spans="2:19" ht="8.1" customHeight="1">
      <c r="B15" s="4"/>
      <c r="M15" s="3"/>
      <c r="N15" s="3"/>
      <c r="O15" s="8"/>
      <c r="P15" s="2"/>
    </row>
    <row r="16" spans="2:19" ht="15.95" customHeight="1" thickBot="1">
      <c r="B16" s="204" t="s">
        <v>87</v>
      </c>
      <c r="C16" s="206" t="s">
        <v>88</v>
      </c>
      <c r="F16" s="53" t="s">
        <v>62</v>
      </c>
      <c r="H16" s="53" t="s">
        <v>58</v>
      </c>
      <c r="J16" s="196"/>
      <c r="L16" s="5">
        <f>IF(N16&gt;=0,INDEX($R$47:$S$49,MATCH(F16,$R$47:$R$49,0),2),0)</f>
        <v>0</v>
      </c>
      <c r="M16" s="3" t="s">
        <v>63</v>
      </c>
      <c r="N16" s="5">
        <f>(INDEX($R$54:$S$61,MATCH(H16,$R$54:$R$61,0),2))</f>
        <v>-1</v>
      </c>
      <c r="O16" s="8" t="s">
        <v>64</v>
      </c>
      <c r="P16" s="2">
        <f>L16*N16</f>
        <v>0</v>
      </c>
    </row>
    <row r="17" spans="2:16" ht="24" customHeight="1" collapsed="1">
      <c r="B17" s="204"/>
      <c r="C17" s="206"/>
      <c r="J17" s="196"/>
      <c r="O17" s="8"/>
      <c r="P17" s="2"/>
    </row>
    <row r="18" spans="2:16" ht="72" hidden="1" customHeight="1" outlineLevel="1">
      <c r="B18" s="54"/>
      <c r="C18" s="270" t="s">
        <v>89</v>
      </c>
      <c r="D18" s="265"/>
      <c r="E18" s="265"/>
      <c r="F18" s="265"/>
      <c r="G18" s="265"/>
      <c r="H18" s="265"/>
      <c r="O18" s="8"/>
      <c r="P18" s="2"/>
    </row>
    <row r="19" spans="2:16" ht="8.1" customHeight="1">
      <c r="B19" s="66"/>
      <c r="C19" s="6"/>
      <c r="D19" s="6"/>
      <c r="E19" s="6"/>
      <c r="F19" s="6"/>
      <c r="G19" s="6"/>
      <c r="H19" s="6"/>
      <c r="I19" s="6"/>
      <c r="J19" s="6"/>
      <c r="O19" s="8"/>
      <c r="P19" s="2"/>
    </row>
    <row r="20" spans="2:16" ht="8.1" customHeight="1">
      <c r="B20" s="4"/>
      <c r="M20" s="3"/>
      <c r="N20" s="3"/>
      <c r="O20" s="8"/>
      <c r="P20" s="2"/>
    </row>
    <row r="21" spans="2:16" ht="15.95" customHeight="1" thickBot="1">
      <c r="B21" s="204" t="s">
        <v>90</v>
      </c>
      <c r="C21" s="206" t="s">
        <v>91</v>
      </c>
      <c r="F21" s="53" t="s">
        <v>62</v>
      </c>
      <c r="H21" s="53" t="s">
        <v>58</v>
      </c>
      <c r="J21" s="196"/>
      <c r="L21" s="5">
        <f>IF(N21&gt;=0,INDEX($R$47:$S$49,MATCH(F21,$R$47:$R$49,0),2),0)</f>
        <v>0</v>
      </c>
      <c r="M21" s="3" t="s">
        <v>63</v>
      </c>
      <c r="N21" s="5">
        <f>(INDEX($R$54:$S$61,MATCH(H21,$R$54:$R$61,0),2))</f>
        <v>-1</v>
      </c>
      <c r="O21" s="8" t="s">
        <v>64</v>
      </c>
      <c r="P21" s="2">
        <f>L21*N21</f>
        <v>0</v>
      </c>
    </row>
    <row r="22" spans="2:16" ht="24" customHeight="1" collapsed="1">
      <c r="B22" s="204"/>
      <c r="C22" s="206"/>
      <c r="J22" s="196"/>
      <c r="O22" s="8"/>
      <c r="P22" s="2"/>
    </row>
    <row r="23" spans="2:16" ht="48" hidden="1" customHeight="1" outlineLevel="1">
      <c r="B23" s="54"/>
      <c r="C23" s="265" t="s">
        <v>92</v>
      </c>
      <c r="D23" s="265"/>
      <c r="E23" s="265"/>
      <c r="F23" s="265"/>
      <c r="G23" s="265"/>
      <c r="H23" s="265"/>
      <c r="O23" s="8"/>
      <c r="P23" s="2"/>
    </row>
    <row r="24" spans="2:16" ht="8.1" customHeight="1">
      <c r="B24" s="66"/>
      <c r="C24" s="6"/>
      <c r="D24" s="6"/>
      <c r="E24" s="6"/>
      <c r="F24" s="6"/>
      <c r="G24" s="6"/>
      <c r="H24" s="6"/>
      <c r="I24" s="6"/>
      <c r="J24" s="6"/>
      <c r="O24" s="8"/>
      <c r="P24" s="2"/>
    </row>
    <row r="25" spans="2:16" ht="8.1" customHeight="1">
      <c r="B25" s="4"/>
      <c r="M25" s="3"/>
      <c r="N25" s="3"/>
      <c r="O25" s="8"/>
      <c r="P25" s="2"/>
    </row>
    <row r="26" spans="2:16" ht="15.95" customHeight="1" thickBot="1">
      <c r="B26" s="204" t="s">
        <v>93</v>
      </c>
      <c r="C26" s="206" t="s">
        <v>94</v>
      </c>
      <c r="F26" s="53" t="s">
        <v>62</v>
      </c>
      <c r="H26" s="53" t="s">
        <v>58</v>
      </c>
      <c r="J26" s="196"/>
      <c r="L26" s="5">
        <f>IF(N26&gt;=0,INDEX($R$47:$S$49,MATCH(F26,$R$47:$R$49,0),2),0)</f>
        <v>0</v>
      </c>
      <c r="M26" s="3" t="s">
        <v>63</v>
      </c>
      <c r="N26" s="5">
        <f>(INDEX($R$54:$S$61,MATCH(H26,$R$54:$R$61,0),2))</f>
        <v>-1</v>
      </c>
      <c r="O26" s="8" t="s">
        <v>64</v>
      </c>
      <c r="P26" s="2">
        <f>L26*N26</f>
        <v>0</v>
      </c>
    </row>
    <row r="27" spans="2:16" ht="24" customHeight="1" collapsed="1">
      <c r="B27" s="204"/>
      <c r="C27" s="206"/>
      <c r="J27" s="196"/>
      <c r="O27" s="8"/>
      <c r="P27" s="2"/>
    </row>
    <row r="28" spans="2:16" ht="60" hidden="1" customHeight="1" outlineLevel="1">
      <c r="B28" s="20"/>
      <c r="C28" s="265" t="s">
        <v>95</v>
      </c>
      <c r="D28" s="265"/>
      <c r="E28" s="265"/>
      <c r="F28" s="265"/>
      <c r="G28" s="265"/>
      <c r="H28" s="265"/>
      <c r="O28" s="8"/>
      <c r="P28" s="2"/>
    </row>
    <row r="29" spans="2:16" ht="8.1" customHeight="1">
      <c r="B29" s="4"/>
    </row>
    <row r="30" spans="2:16" ht="15.95" customHeight="1">
      <c r="B30" s="202" t="s">
        <v>96</v>
      </c>
      <c r="C30" s="203"/>
      <c r="D30" s="271"/>
      <c r="E30" s="271"/>
      <c r="F30" s="200" t="s">
        <v>44</v>
      </c>
      <c r="G30" s="200"/>
      <c r="H30" s="200"/>
      <c r="I30" s="271"/>
      <c r="J30" s="99" t="s">
        <v>97</v>
      </c>
      <c r="L30" s="9">
        <f>SUM(L6:L26)</f>
        <v>0</v>
      </c>
      <c r="P30" s="10">
        <f>SUM(P6:P26)</f>
        <v>0</v>
      </c>
    </row>
    <row r="31" spans="2:16">
      <c r="B31" s="4"/>
    </row>
    <row r="32" spans="2:16">
      <c r="B32" s="4"/>
      <c r="L32">
        <f>'Form and materials'!$P$30</f>
        <v>0</v>
      </c>
      <c r="M32" s="3" t="s">
        <v>78</v>
      </c>
      <c r="N32" s="3">
        <f>'Form and materials'!$L$30</f>
        <v>0</v>
      </c>
      <c r="O32" s="8" t="s">
        <v>64</v>
      </c>
      <c r="P32" s="11">
        <f>IF(L30=0,0,P30/L30)</f>
        <v>0</v>
      </c>
    </row>
    <row r="33" spans="2:19">
      <c r="B33" s="4"/>
    </row>
    <row r="34" spans="2:19">
      <c r="B34" s="4"/>
    </row>
    <row r="35" spans="2:19">
      <c r="B35" s="4"/>
    </row>
    <row r="36" spans="2:19">
      <c r="B36" s="4"/>
    </row>
    <row r="37" spans="2:19">
      <c r="B37" s="4"/>
    </row>
    <row r="38" spans="2:19">
      <c r="B38" s="4"/>
    </row>
    <row r="39" spans="2:19">
      <c r="B39" s="4"/>
    </row>
    <row r="40" spans="2:19">
      <c r="B40" s="4"/>
    </row>
    <row r="41" spans="2:19">
      <c r="B41" s="4"/>
    </row>
    <row r="42" spans="2:19">
      <c r="B42" s="4"/>
    </row>
    <row r="43" spans="2:19">
      <c r="B43" s="4"/>
    </row>
    <row r="44" spans="2:19">
      <c r="B44" s="4"/>
    </row>
    <row r="45" spans="2:19">
      <c r="B45" s="4"/>
      <c r="R45" s="6" t="str">
        <f>'Results summary'!B43</f>
        <v>Weighting lookup</v>
      </c>
      <c r="S45" s="6"/>
    </row>
    <row r="46" spans="2:19">
      <c r="B46" s="4"/>
    </row>
    <row r="47" spans="2:19">
      <c r="B47" s="4"/>
      <c r="R47" t="str">
        <f>'Results summary'!B45</f>
        <v>High (2) ▼</v>
      </c>
      <c r="S47">
        <f>'Results summary'!C45</f>
        <v>2</v>
      </c>
    </row>
    <row r="48" spans="2:19">
      <c r="B48" s="4"/>
      <c r="R48" t="str">
        <f>'Results summary'!B46</f>
        <v>Normal (1) ▼</v>
      </c>
      <c r="S48">
        <f>'Results summary'!C46</f>
        <v>1</v>
      </c>
    </row>
    <row r="49" spans="2:19">
      <c r="B49" s="4"/>
      <c r="R49" t="str">
        <f>'Results summary'!B47</f>
        <v>Zero (0) ▼</v>
      </c>
      <c r="S49">
        <f>'Results summary'!C47</f>
        <v>0</v>
      </c>
    </row>
    <row r="50" spans="2:19">
      <c r="B50" s="4"/>
    </row>
    <row r="51" spans="2:19">
      <c r="B51" s="4"/>
    </row>
    <row r="52" spans="2:19">
      <c r="B52" s="4"/>
      <c r="R52" s="6" t="str">
        <f>'Results summary'!E43</f>
        <v>Score lookup</v>
      </c>
      <c r="S52" s="6"/>
    </row>
    <row r="53" spans="2:19">
      <c r="B53" s="4"/>
    </row>
    <row r="54" spans="2:19">
      <c r="B54" s="4"/>
      <c r="R54" t="str">
        <f>'Results summary'!E45</f>
        <v>Select… ▼</v>
      </c>
      <c r="S54">
        <f>'Results summary'!F45</f>
        <v>-1</v>
      </c>
    </row>
    <row r="55" spans="2:19">
      <c r="B55" s="4"/>
      <c r="R55" t="str">
        <f>'Results summary'!E46</f>
        <v>Virtually total agreement (6) ▼</v>
      </c>
      <c r="S55">
        <f>'Results summary'!F46</f>
        <v>6</v>
      </c>
    </row>
    <row r="56" spans="2:19">
      <c r="B56" s="4"/>
      <c r="R56" t="str">
        <f>'Results summary'!E47</f>
        <v>Strong agreement (5) ▼</v>
      </c>
      <c r="S56">
        <f>'Results summary'!F47</f>
        <v>5</v>
      </c>
    </row>
    <row r="57" spans="2:19">
      <c r="B57" s="4"/>
      <c r="R57" t="str">
        <f>'Results summary'!E48</f>
        <v>Fair agreement (4) ▼</v>
      </c>
      <c r="S57">
        <f>'Results summary'!F48</f>
        <v>4</v>
      </c>
    </row>
    <row r="58" spans="2:19">
      <c r="B58" s="4"/>
      <c r="R58" t="str">
        <f>'Results summary'!E49</f>
        <v>Little agreement (3) ▼</v>
      </c>
      <c r="S58">
        <f>'Results summary'!F49</f>
        <v>3</v>
      </c>
    </row>
    <row r="59" spans="2:19">
      <c r="B59" s="4"/>
      <c r="R59" t="str">
        <f>'Results summary'!E50</f>
        <v>Hardly any agreement (2) ▼</v>
      </c>
      <c r="S59">
        <f>'Results summary'!F50</f>
        <v>2</v>
      </c>
    </row>
    <row r="60" spans="2:19">
      <c r="B60" s="4"/>
      <c r="R60" t="str">
        <f>'Results summary'!E51</f>
        <v>Virtually no agreement (1) ▼</v>
      </c>
      <c r="S60">
        <f>'Results summary'!F51</f>
        <v>1</v>
      </c>
    </row>
    <row r="61" spans="2:19">
      <c r="B61" s="4"/>
      <c r="R61" t="str">
        <f>'Results summary'!E52</f>
        <v>Unable to score ▼</v>
      </c>
      <c r="S61">
        <f>'Results summary'!F52</f>
        <v>0</v>
      </c>
    </row>
  </sheetData>
  <dataConsolidate/>
  <mergeCells count="25">
    <mergeCell ref="J21:J22"/>
    <mergeCell ref="C26:C27"/>
    <mergeCell ref="J26:J27"/>
    <mergeCell ref="J6:J7"/>
    <mergeCell ref="C11:C12"/>
    <mergeCell ref="J11:J12"/>
    <mergeCell ref="C16:C17"/>
    <mergeCell ref="J16:J17"/>
    <mergeCell ref="C23:H23"/>
    <mergeCell ref="F30:H30"/>
    <mergeCell ref="F2:G2"/>
    <mergeCell ref="B30:C30"/>
    <mergeCell ref="B21:B22"/>
    <mergeCell ref="B26:B27"/>
    <mergeCell ref="B2:C2"/>
    <mergeCell ref="C8:H8"/>
    <mergeCell ref="C13:H13"/>
    <mergeCell ref="C18:H18"/>
    <mergeCell ref="B6:B7"/>
    <mergeCell ref="B11:B12"/>
    <mergeCell ref="B16:B17"/>
    <mergeCell ref="C28:H28"/>
    <mergeCell ref="C3:H3"/>
    <mergeCell ref="C6:C7"/>
    <mergeCell ref="C21:C22"/>
  </mergeCells>
  <phoneticPr fontId="3" type="noConversion"/>
  <conditionalFormatting sqref="F2:G2">
    <cfRule type="expression" dxfId="28" priority="1" stopIfTrue="1">
      <formula>$P$32 &lt;3</formula>
    </cfRule>
    <cfRule type="expression" dxfId="27" priority="2" stopIfTrue="1">
      <formula>$P$32 &gt;=4</formula>
    </cfRule>
  </conditionalFormatting>
  <conditionalFormatting sqref="H6 H11 H16 H21 H26">
    <cfRule type="cellIs" dxfId="26" priority="3" stopIfTrue="1" operator="equal">
      <formula>"Unable to score ▼"</formula>
    </cfRule>
  </conditionalFormatting>
  <dataValidations count="3">
    <dataValidation type="list" allowBlank="1" showInputMessage="1" showErrorMessage="1" sqref="F20" xr:uid="{A8C3D02A-F9C7-4E14-AB54-84E50617C66C}">
      <formula1>$R$46:$R$49</formula1>
    </dataValidation>
    <dataValidation type="list" allowBlank="1" showInputMessage="1" showErrorMessage="1" sqref="H6 H21 H16 H11 H26" xr:uid="{174F2FA7-6480-4CC5-A2EF-D265DABBF2FD}">
      <formula1>$R$54:$R$61</formula1>
    </dataValidation>
    <dataValidation type="list" allowBlank="1" showInputMessage="1" showErrorMessage="1" sqref="F16 F26 F11 F21 F6" xr:uid="{D81E74D3-CE14-4EF9-AE9C-B632616244AF}">
      <formula1>$R$47:$R$49</formula1>
    </dataValidation>
  </dataValidations>
  <hyperlinks>
    <hyperlink ref="J30" location="'Staff and patient environment'!A1" tooltip="Jump to section" display="Staff and patient environment ►" xr:uid="{39D0FB63-AF68-42F0-80BA-7356C2A94ED4}"/>
    <hyperlink ref="B30:C30" location="'Character and innovation'!A1" tooltip="Jump to section" display="◄ Character and innovation" xr:uid="{84D7E095-B008-4082-97F6-C6D907A113B0}"/>
    <hyperlink ref="F30:H30" location="'Results summary'!A1" tooltip="Jump to section" display="►► Results summary" xr:uid="{7F666636-FA67-4815-AC13-1AE7F9787508}"/>
  </hyperlinks>
  <pageMargins left="0.75" right="0.75" top="1" bottom="1" header="0.5" footer="0.5"/>
  <pageSetup paperSize="9" scale="61"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5A263F-BCC3-48B6-ACF8-A310149487EF}">
  <sheetPr codeName="Sheet4">
    <tabColor indexed="51"/>
    <outlinePr summaryBelow="0" summaryRight="0"/>
    <pageSetUpPr fitToPage="1"/>
  </sheetPr>
  <dimension ref="B1:S76"/>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6" width="3.7109375" hidden="1" customWidth="1"/>
    <col min="17" max="17" width="3.5703125" hidden="1" customWidth="1"/>
    <col min="18" max="18" width="26.28515625" hidden="1" customWidth="1"/>
    <col min="19" max="19" width="2.5703125" hidden="1" customWidth="1"/>
  </cols>
  <sheetData>
    <row r="1" spans="2:19" ht="9.9499999999999993" customHeight="1"/>
    <row r="2" spans="2:19" ht="27.95" customHeight="1">
      <c r="B2" s="213" t="s">
        <v>98</v>
      </c>
      <c r="C2" s="264"/>
      <c r="D2" s="16"/>
      <c r="E2" s="16"/>
      <c r="F2" s="211" t="str">
        <f>IF(P47&lt;&gt;0,IF(OR(IF(N6=0,TRUE),IF(N11=0,TRUE),IF(N16=0,TRUE),IF(N21=0,TRUE),IF(N26=0,TRUE),IF(N31=0,TRUE),IF(N36=0,TRUE),IF(N41=0,TRUE))=TRUE,"○","●"),"")</f>
        <v/>
      </c>
      <c r="G2" s="272"/>
      <c r="H2" s="18" t="str">
        <f>IF($P$47=0,"",CONCATENATE("Average score: ",FIXED($P$47,1)))</f>
        <v/>
      </c>
      <c r="I2" s="17"/>
      <c r="J2" s="17"/>
    </row>
    <row r="3" spans="2:19" ht="36" customHeight="1">
      <c r="C3" s="265" t="s">
        <v>99</v>
      </c>
      <c r="D3" s="265"/>
      <c r="E3" s="265"/>
      <c r="F3" s="265"/>
      <c r="G3" s="265"/>
      <c r="H3" s="265"/>
    </row>
    <row r="4" spans="2:19" ht="15.95" customHeight="1">
      <c r="B4" s="74" t="s">
        <v>49</v>
      </c>
      <c r="C4" s="75" t="s">
        <v>50</v>
      </c>
      <c r="D4" s="75" t="s">
        <v>51</v>
      </c>
      <c r="E4" s="75"/>
      <c r="F4" s="75" t="s">
        <v>52</v>
      </c>
      <c r="G4" s="75"/>
      <c r="H4" s="75" t="s">
        <v>53</v>
      </c>
      <c r="I4" s="75"/>
      <c r="J4" s="75" t="s">
        <v>54</v>
      </c>
      <c r="K4" s="2"/>
      <c r="L4" s="2"/>
      <c r="M4" s="2"/>
      <c r="N4" s="2"/>
      <c r="O4" s="2"/>
      <c r="P4" s="2"/>
      <c r="Q4" s="2"/>
      <c r="R4" s="2"/>
      <c r="S4" s="2"/>
    </row>
    <row r="5" spans="2:19" ht="9.9499999999999993" customHeight="1">
      <c r="B5" s="4"/>
    </row>
    <row r="6" spans="2:19" ht="15.95" customHeight="1" thickBot="1">
      <c r="B6" s="207" t="s">
        <v>100</v>
      </c>
      <c r="C6" s="193" t="s">
        <v>101</v>
      </c>
      <c r="F6" s="53" t="s">
        <v>62</v>
      </c>
      <c r="H6" s="53" t="s">
        <v>58</v>
      </c>
      <c r="J6" s="196"/>
      <c r="L6" s="5">
        <f>IF(N6&gt;=0,INDEX($R$62:$S$64,MATCH(F6,$R$62:$R$64,0),2),0)</f>
        <v>0</v>
      </c>
      <c r="M6" s="3" t="s">
        <v>63</v>
      </c>
      <c r="N6" s="5">
        <f>(INDEX($R$69:$S$76,MATCH(H6,$R$69:$R$76,0),2))</f>
        <v>-1</v>
      </c>
      <c r="O6" s="8" t="s">
        <v>64</v>
      </c>
      <c r="P6" s="2">
        <f>L6*N6</f>
        <v>0</v>
      </c>
    </row>
    <row r="7" spans="2:19" ht="24" customHeight="1" collapsed="1">
      <c r="B7" s="207"/>
      <c r="C7" s="209"/>
      <c r="J7" s="196"/>
      <c r="O7" s="8"/>
      <c r="P7" s="2"/>
    </row>
    <row r="8" spans="2:19" ht="120" hidden="1" customHeight="1" outlineLevel="1">
      <c r="B8" s="4"/>
      <c r="C8" s="270" t="s">
        <v>102</v>
      </c>
      <c r="D8" s="265"/>
      <c r="E8" s="265"/>
      <c r="F8" s="265"/>
      <c r="G8" s="265"/>
      <c r="H8" s="265"/>
      <c r="M8" s="3"/>
      <c r="N8" s="3"/>
      <c r="O8" s="8"/>
      <c r="P8" s="2"/>
    </row>
    <row r="9" spans="2:19" ht="8.1" customHeight="1">
      <c r="B9" s="66"/>
      <c r="C9" s="6"/>
      <c r="D9" s="6"/>
      <c r="E9" s="6"/>
      <c r="F9" s="6"/>
      <c r="G9" s="6"/>
      <c r="H9" s="6"/>
      <c r="I9" s="6"/>
      <c r="J9" s="6"/>
      <c r="O9" s="8"/>
      <c r="P9" s="2"/>
    </row>
    <row r="10" spans="2:19" ht="8.1" customHeight="1">
      <c r="B10" s="4"/>
      <c r="M10" s="3"/>
      <c r="N10" s="3"/>
      <c r="O10" s="8"/>
      <c r="P10" s="2"/>
    </row>
    <row r="11" spans="2:19" ht="15.95" customHeight="1" thickBot="1">
      <c r="B11" s="207" t="s">
        <v>103</v>
      </c>
      <c r="C11" s="193" t="s">
        <v>104</v>
      </c>
      <c r="F11" s="53" t="s">
        <v>62</v>
      </c>
      <c r="H11" s="53" t="s">
        <v>58</v>
      </c>
      <c r="J11" s="196"/>
      <c r="L11" s="5">
        <f>IF(N11&gt;=0,INDEX($R$62:$S$64,MATCH(F11,$R$62:$R$64,0),2),0)</f>
        <v>0</v>
      </c>
      <c r="M11" s="3" t="s">
        <v>63</v>
      </c>
      <c r="N11" s="5">
        <f>(INDEX($R$69:$S$76,MATCH(H11,$R$69:$R$76,0),2))</f>
        <v>-1</v>
      </c>
      <c r="O11" s="8" t="s">
        <v>64</v>
      </c>
      <c r="P11" s="2">
        <f>L11*N11</f>
        <v>0</v>
      </c>
    </row>
    <row r="12" spans="2:19" ht="24" customHeight="1" collapsed="1">
      <c r="B12" s="208"/>
      <c r="C12" s="209"/>
      <c r="J12" s="196"/>
    </row>
    <row r="13" spans="2:19" ht="84.95" hidden="1" customHeight="1" outlineLevel="1">
      <c r="B13" s="62"/>
      <c r="C13" s="270" t="s">
        <v>105</v>
      </c>
      <c r="D13" s="265"/>
      <c r="E13" s="265"/>
      <c r="F13" s="265"/>
      <c r="G13" s="265"/>
      <c r="H13" s="265"/>
      <c r="O13" s="8"/>
      <c r="P13" s="2"/>
    </row>
    <row r="14" spans="2:19" ht="8.1" customHeight="1">
      <c r="B14" s="66"/>
      <c r="C14" s="6"/>
      <c r="D14" s="6"/>
      <c r="E14" s="6"/>
      <c r="F14" s="6"/>
      <c r="G14" s="6"/>
      <c r="H14" s="6"/>
      <c r="I14" s="6"/>
      <c r="J14" s="6"/>
      <c r="O14" s="8"/>
      <c r="P14" s="2"/>
    </row>
    <row r="15" spans="2:19" ht="8.1" customHeight="1">
      <c r="B15" s="4"/>
      <c r="M15" s="3"/>
      <c r="N15" s="3"/>
      <c r="O15" s="8"/>
      <c r="P15" s="2"/>
    </row>
    <row r="16" spans="2:19" ht="15.95" customHeight="1" thickBot="1">
      <c r="B16" s="207" t="s">
        <v>106</v>
      </c>
      <c r="C16" s="193" t="s">
        <v>107</v>
      </c>
      <c r="F16" s="53" t="s">
        <v>62</v>
      </c>
      <c r="H16" s="53" t="s">
        <v>58</v>
      </c>
      <c r="J16" s="196"/>
      <c r="L16" s="5">
        <f>IF(N16&gt;=0,INDEX($R$62:$S$64,MATCH(F16,$R$62:$R$64,0),2),0)</f>
        <v>0</v>
      </c>
      <c r="M16" s="3" t="s">
        <v>63</v>
      </c>
      <c r="N16" s="5">
        <f>(INDEX($R$69:$S$76,MATCH(H16,$R$69:$R$76,0),2))</f>
        <v>-1</v>
      </c>
      <c r="O16" s="8" t="s">
        <v>64</v>
      </c>
      <c r="P16" s="2">
        <f>L16*N16</f>
        <v>0</v>
      </c>
    </row>
    <row r="17" spans="2:16" ht="24" customHeight="1" collapsed="1">
      <c r="B17" s="208"/>
      <c r="C17" s="209"/>
      <c r="J17" s="196"/>
    </row>
    <row r="18" spans="2:16" ht="72" hidden="1" customHeight="1" outlineLevel="1">
      <c r="B18" s="62"/>
      <c r="C18" s="265" t="s">
        <v>108</v>
      </c>
      <c r="D18" s="265"/>
      <c r="E18" s="265"/>
      <c r="F18" s="265"/>
      <c r="G18" s="265"/>
      <c r="H18" s="265"/>
      <c r="O18" s="8"/>
      <c r="P18" s="2"/>
    </row>
    <row r="19" spans="2:16" ht="8.1" customHeight="1">
      <c r="B19" s="66"/>
      <c r="C19" s="6"/>
      <c r="D19" s="6"/>
      <c r="E19" s="6"/>
      <c r="F19" s="6"/>
      <c r="G19" s="6"/>
      <c r="H19" s="6"/>
      <c r="I19" s="6"/>
      <c r="J19" s="6"/>
      <c r="O19" s="8"/>
      <c r="P19" s="2"/>
    </row>
    <row r="20" spans="2:16" ht="8.1" customHeight="1">
      <c r="B20" s="4"/>
      <c r="M20" s="3"/>
      <c r="N20" s="3"/>
      <c r="O20" s="8"/>
      <c r="P20" s="2"/>
    </row>
    <row r="21" spans="2:16" ht="15.95" customHeight="1" thickBot="1">
      <c r="B21" s="207" t="s">
        <v>109</v>
      </c>
      <c r="C21" s="193" t="s">
        <v>110</v>
      </c>
      <c r="F21" s="53" t="s">
        <v>62</v>
      </c>
      <c r="H21" s="53" t="s">
        <v>58</v>
      </c>
      <c r="J21" s="196"/>
      <c r="L21" s="5">
        <f>IF(N21&gt;=0,INDEX($R$62:$S$64,MATCH(F21,$R$62:$R$64,0),2),0)</f>
        <v>0</v>
      </c>
      <c r="M21" s="3" t="s">
        <v>63</v>
      </c>
      <c r="N21" s="5">
        <f>(INDEX($R$69:$S$76,MATCH(H21,$R$69:$R$76,0),2))</f>
        <v>-1</v>
      </c>
      <c r="O21" s="8" t="s">
        <v>64</v>
      </c>
      <c r="P21" s="2">
        <f>L21*N21</f>
        <v>0</v>
      </c>
    </row>
    <row r="22" spans="2:16" ht="24" customHeight="1" collapsed="1">
      <c r="B22" s="208"/>
      <c r="C22" s="209"/>
      <c r="J22" s="196"/>
    </row>
    <row r="23" spans="2:16" ht="108" hidden="1" customHeight="1" outlineLevel="1">
      <c r="B23" s="62"/>
      <c r="C23" s="270" t="s">
        <v>111</v>
      </c>
      <c r="D23" s="265"/>
      <c r="E23" s="265"/>
      <c r="F23" s="265"/>
      <c r="G23" s="265"/>
      <c r="H23" s="265"/>
      <c r="O23" s="8"/>
      <c r="P23" s="2"/>
    </row>
    <row r="24" spans="2:16" ht="8.1" customHeight="1">
      <c r="B24" s="66"/>
      <c r="C24" s="6"/>
      <c r="D24" s="6"/>
      <c r="E24" s="6"/>
      <c r="F24" s="6"/>
      <c r="G24" s="6"/>
      <c r="H24" s="6"/>
      <c r="I24" s="6"/>
      <c r="J24" s="6"/>
      <c r="O24" s="8"/>
      <c r="P24" s="2"/>
    </row>
    <row r="25" spans="2:16" ht="8.1" customHeight="1">
      <c r="B25" s="4"/>
      <c r="M25" s="3"/>
      <c r="N25" s="3"/>
      <c r="O25" s="8"/>
      <c r="P25" s="2"/>
    </row>
    <row r="26" spans="2:16" ht="15.95" customHeight="1" thickBot="1">
      <c r="B26" s="207" t="s">
        <v>112</v>
      </c>
      <c r="C26" s="193" t="s">
        <v>113</v>
      </c>
      <c r="F26" s="53" t="s">
        <v>62</v>
      </c>
      <c r="H26" s="53" t="s">
        <v>58</v>
      </c>
      <c r="J26" s="196"/>
      <c r="L26" s="5">
        <f>IF(N26&gt;=0,INDEX($R$62:$S$64,MATCH(F26,$R$62:$R$64,0),2),0)</f>
        <v>0</v>
      </c>
      <c r="M26" s="3" t="s">
        <v>63</v>
      </c>
      <c r="N26" s="5">
        <f>(INDEX($R$69:$S$76,MATCH(H26,$R$69:$R$76,0),2))</f>
        <v>-1</v>
      </c>
      <c r="O26" s="8" t="s">
        <v>64</v>
      </c>
      <c r="P26" s="2">
        <f>L26*N26</f>
        <v>0</v>
      </c>
    </row>
    <row r="27" spans="2:16" ht="24" customHeight="1" collapsed="1">
      <c r="B27" s="208"/>
      <c r="C27" s="209"/>
      <c r="J27" s="196"/>
    </row>
    <row r="28" spans="2:16" ht="111.95" hidden="1" customHeight="1" outlineLevel="1">
      <c r="B28" s="62"/>
      <c r="C28" s="270" t="s">
        <v>114</v>
      </c>
      <c r="D28" s="265"/>
      <c r="E28" s="265"/>
      <c r="F28" s="265"/>
      <c r="G28" s="265"/>
      <c r="H28" s="265"/>
      <c r="O28" s="8"/>
      <c r="P28" s="2"/>
    </row>
    <row r="29" spans="2:16" ht="8.1" customHeight="1">
      <c r="B29" s="66"/>
      <c r="C29" s="6"/>
      <c r="D29" s="6"/>
      <c r="E29" s="6"/>
      <c r="F29" s="6"/>
      <c r="G29" s="6"/>
      <c r="H29" s="6"/>
      <c r="I29" s="6"/>
      <c r="J29" s="6"/>
      <c r="O29" s="8"/>
      <c r="P29" s="2"/>
    </row>
    <row r="30" spans="2:16" ht="8.1" customHeight="1">
      <c r="B30" s="4"/>
      <c r="M30" s="3"/>
      <c r="N30" s="3"/>
      <c r="O30" s="8"/>
      <c r="P30" s="2"/>
    </row>
    <row r="31" spans="2:16" ht="15.95" customHeight="1" thickBot="1">
      <c r="B31" s="207" t="s">
        <v>115</v>
      </c>
      <c r="C31" s="193" t="s">
        <v>116</v>
      </c>
      <c r="F31" s="53" t="s">
        <v>62</v>
      </c>
      <c r="H31" s="53" t="s">
        <v>58</v>
      </c>
      <c r="J31" s="196"/>
      <c r="L31" s="5">
        <f>IF(N31&gt;=0,INDEX($R$62:$S$64,MATCH(F31,$R$62:$R$64,0),2),0)</f>
        <v>0</v>
      </c>
      <c r="M31" s="3" t="s">
        <v>63</v>
      </c>
      <c r="N31" s="5">
        <f>(INDEX($R$69:$S$76,MATCH(H31,$R$69:$R$76,0),2))</f>
        <v>-1</v>
      </c>
      <c r="O31" s="8" t="s">
        <v>64</v>
      </c>
      <c r="P31" s="2">
        <f>L31*N31</f>
        <v>0</v>
      </c>
    </row>
    <row r="32" spans="2:16" ht="24" customHeight="1" collapsed="1">
      <c r="B32" s="208"/>
      <c r="C32" s="209"/>
      <c r="J32" s="196"/>
    </row>
    <row r="33" spans="2:16" ht="72" hidden="1" customHeight="1" outlineLevel="1">
      <c r="B33" s="62"/>
      <c r="C33" s="265" t="s">
        <v>117</v>
      </c>
      <c r="D33" s="265"/>
      <c r="E33" s="265"/>
      <c r="F33" s="265"/>
      <c r="G33" s="265"/>
      <c r="H33" s="265"/>
      <c r="O33" s="8"/>
      <c r="P33" s="2"/>
    </row>
    <row r="34" spans="2:16" ht="8.1" customHeight="1">
      <c r="B34" s="66"/>
      <c r="C34" s="6"/>
      <c r="D34" s="6"/>
      <c r="E34" s="6"/>
      <c r="F34" s="6"/>
      <c r="G34" s="6"/>
      <c r="H34" s="6"/>
      <c r="I34" s="6"/>
      <c r="J34" s="6"/>
      <c r="O34" s="8"/>
      <c r="P34" s="2"/>
    </row>
    <row r="35" spans="2:16" ht="8.1" customHeight="1">
      <c r="B35" s="4"/>
      <c r="M35" s="3"/>
      <c r="N35" s="3"/>
      <c r="O35" s="8"/>
      <c r="P35" s="2"/>
    </row>
    <row r="36" spans="2:16" ht="15.95" customHeight="1" thickBot="1">
      <c r="B36" s="207" t="s">
        <v>118</v>
      </c>
      <c r="C36" s="193" t="s">
        <v>119</v>
      </c>
      <c r="F36" s="53" t="s">
        <v>62</v>
      </c>
      <c r="H36" s="53" t="s">
        <v>58</v>
      </c>
      <c r="J36" s="196"/>
      <c r="L36" s="5">
        <f>IF(N36&gt;=0,INDEX($R$62:$S$64,MATCH(F36,$R$62:$R$64,0),2),0)</f>
        <v>0</v>
      </c>
      <c r="M36" s="3" t="s">
        <v>63</v>
      </c>
      <c r="N36" s="5">
        <f>(INDEX($R$69:$S$76,MATCH(H36,$R$69:$R$76,0),2))</f>
        <v>-1</v>
      </c>
      <c r="O36" s="8" t="s">
        <v>64</v>
      </c>
      <c r="P36" s="2">
        <f>L36*N36</f>
        <v>0</v>
      </c>
    </row>
    <row r="37" spans="2:16" ht="24" customHeight="1" collapsed="1">
      <c r="B37" s="208"/>
      <c r="C37" s="209"/>
      <c r="J37" s="196"/>
    </row>
    <row r="38" spans="2:16" ht="98.1" hidden="1" customHeight="1" outlineLevel="1">
      <c r="B38" s="62"/>
      <c r="C38" s="265" t="s">
        <v>120</v>
      </c>
      <c r="D38" s="265"/>
      <c r="E38" s="265"/>
      <c r="F38" s="265"/>
      <c r="G38" s="265"/>
      <c r="H38" s="265"/>
      <c r="O38" s="8"/>
      <c r="P38" s="2"/>
    </row>
    <row r="39" spans="2:16" ht="8.1" customHeight="1">
      <c r="B39" s="66"/>
      <c r="C39" s="6"/>
      <c r="D39" s="6"/>
      <c r="E39" s="6"/>
      <c r="F39" s="6"/>
      <c r="G39" s="6"/>
      <c r="H39" s="6"/>
      <c r="I39" s="6"/>
      <c r="J39" s="6"/>
      <c r="O39" s="8"/>
      <c r="P39" s="2"/>
    </row>
    <row r="40" spans="2:16" ht="8.1" customHeight="1">
      <c r="B40" s="4"/>
      <c r="M40" s="3"/>
      <c r="N40" s="3"/>
      <c r="O40" s="8"/>
      <c r="P40" s="2"/>
    </row>
    <row r="41" spans="2:16" ht="15.95" customHeight="1" thickBot="1">
      <c r="B41" s="207" t="s">
        <v>121</v>
      </c>
      <c r="C41" s="193" t="s">
        <v>122</v>
      </c>
      <c r="F41" s="53" t="s">
        <v>62</v>
      </c>
      <c r="H41" s="53" t="s">
        <v>58</v>
      </c>
      <c r="J41" s="196"/>
      <c r="L41" s="5">
        <f>IF(N41&gt;=0,INDEX($R$62:$S$64,MATCH(F41,$R$62:$R$64,0),2),0)</f>
        <v>0</v>
      </c>
      <c r="M41" s="3" t="s">
        <v>63</v>
      </c>
      <c r="N41" s="5">
        <f>(INDEX($R$69:$S$76,MATCH(H41,$R$69:$R$76,0),2))</f>
        <v>-1</v>
      </c>
      <c r="O41" s="8" t="s">
        <v>64</v>
      </c>
      <c r="P41" s="2">
        <f>L41*N41</f>
        <v>0</v>
      </c>
    </row>
    <row r="42" spans="2:16" ht="24" customHeight="1" collapsed="1">
      <c r="B42" s="208"/>
      <c r="C42" s="209"/>
      <c r="J42" s="196"/>
    </row>
    <row r="43" spans="2:16" ht="72" hidden="1" customHeight="1" outlineLevel="1">
      <c r="B43" s="21"/>
      <c r="C43" s="265" t="s">
        <v>123</v>
      </c>
      <c r="D43" s="265"/>
      <c r="E43" s="265"/>
      <c r="F43" s="265"/>
      <c r="G43" s="265"/>
      <c r="H43" s="265"/>
      <c r="O43" s="8"/>
      <c r="P43" s="2"/>
    </row>
    <row r="44" spans="2:16" ht="8.1" customHeight="1">
      <c r="B44" s="4"/>
    </row>
    <row r="45" spans="2:16" ht="15.95" customHeight="1">
      <c r="B45" s="212" t="s">
        <v>124</v>
      </c>
      <c r="C45" s="203"/>
      <c r="D45" s="273"/>
      <c r="E45" s="273"/>
      <c r="F45" s="210" t="s">
        <v>44</v>
      </c>
      <c r="G45" s="210"/>
      <c r="H45" s="210"/>
      <c r="I45" s="273"/>
      <c r="J45" s="100" t="s">
        <v>125</v>
      </c>
      <c r="L45" s="9">
        <f>SUM(L6:L41)</f>
        <v>0</v>
      </c>
      <c r="P45" s="10">
        <f>SUM(P6:P41)</f>
        <v>0</v>
      </c>
    </row>
    <row r="46" spans="2:16">
      <c r="B46" s="4"/>
    </row>
    <row r="47" spans="2:16">
      <c r="B47" s="4"/>
      <c r="L47">
        <f>'Staff and patient environment'!$P$45</f>
        <v>0</v>
      </c>
      <c r="M47" s="3" t="s">
        <v>78</v>
      </c>
      <c r="N47" s="3">
        <f>'Staff and patient environment'!$L$45</f>
        <v>0</v>
      </c>
      <c r="O47" s="8" t="s">
        <v>64</v>
      </c>
      <c r="P47" s="11">
        <f>IF(L45=0,0,P45/L45)</f>
        <v>0</v>
      </c>
    </row>
    <row r="48" spans="2:16">
      <c r="B48" s="4"/>
    </row>
    <row r="49" spans="2:19">
      <c r="B49" s="4"/>
    </row>
    <row r="50" spans="2:19">
      <c r="B50" s="4"/>
    </row>
    <row r="51" spans="2:19">
      <c r="B51" s="4"/>
    </row>
    <row r="52" spans="2:19">
      <c r="B52" s="4"/>
    </row>
    <row r="53" spans="2:19">
      <c r="B53" s="4"/>
    </row>
    <row r="54" spans="2:19">
      <c r="B54" s="4"/>
    </row>
    <row r="55" spans="2:19">
      <c r="B55" s="4"/>
    </row>
    <row r="56" spans="2:19">
      <c r="B56" s="4"/>
    </row>
    <row r="57" spans="2:19">
      <c r="B57" s="4"/>
    </row>
    <row r="58" spans="2:19">
      <c r="B58" s="4"/>
    </row>
    <row r="59" spans="2:19">
      <c r="B59" s="4"/>
    </row>
    <row r="60" spans="2:19">
      <c r="B60" s="4"/>
      <c r="R60" s="6" t="str">
        <f>'Results summary'!B43</f>
        <v>Weighting lookup</v>
      </c>
      <c r="S60" s="6"/>
    </row>
    <row r="61" spans="2:19">
      <c r="B61" s="4"/>
    </row>
    <row r="62" spans="2:19">
      <c r="B62" s="4"/>
      <c r="R62" t="str">
        <f>'Results summary'!B45</f>
        <v>High (2) ▼</v>
      </c>
      <c r="S62">
        <f>'Results summary'!C45</f>
        <v>2</v>
      </c>
    </row>
    <row r="63" spans="2:19">
      <c r="B63" s="4"/>
      <c r="R63" t="str">
        <f>'Results summary'!B46</f>
        <v>Normal (1) ▼</v>
      </c>
      <c r="S63">
        <f>'Results summary'!C46</f>
        <v>1</v>
      </c>
    </row>
    <row r="64" spans="2:19">
      <c r="B64" s="4"/>
      <c r="R64" t="str">
        <f>'Results summary'!B47</f>
        <v>Zero (0) ▼</v>
      </c>
      <c r="S64">
        <f>'Results summary'!C47</f>
        <v>0</v>
      </c>
    </row>
    <row r="65" spans="2:19">
      <c r="B65" s="4"/>
    </row>
    <row r="66" spans="2:19">
      <c r="B66" s="4"/>
    </row>
    <row r="67" spans="2:19">
      <c r="B67" s="4"/>
      <c r="R67" s="6" t="str">
        <f>'Results summary'!E43</f>
        <v>Score lookup</v>
      </c>
      <c r="S67" s="6"/>
    </row>
    <row r="68" spans="2:19">
      <c r="B68" s="4"/>
    </row>
    <row r="69" spans="2:19">
      <c r="B69" s="4"/>
      <c r="R69" t="str">
        <f>'Results summary'!E45</f>
        <v>Select… ▼</v>
      </c>
      <c r="S69">
        <f>'Results summary'!F45</f>
        <v>-1</v>
      </c>
    </row>
    <row r="70" spans="2:19">
      <c r="B70" s="4"/>
      <c r="R70" t="str">
        <f>'Results summary'!E46</f>
        <v>Virtually total agreement (6) ▼</v>
      </c>
      <c r="S70">
        <f>'Results summary'!F46</f>
        <v>6</v>
      </c>
    </row>
    <row r="71" spans="2:19">
      <c r="B71" s="4"/>
      <c r="R71" t="str">
        <f>'Results summary'!E47</f>
        <v>Strong agreement (5) ▼</v>
      </c>
      <c r="S71">
        <f>'Results summary'!F47</f>
        <v>5</v>
      </c>
    </row>
    <row r="72" spans="2:19">
      <c r="B72" s="4"/>
      <c r="R72" t="str">
        <f>'Results summary'!E48</f>
        <v>Fair agreement (4) ▼</v>
      </c>
      <c r="S72">
        <f>'Results summary'!F48</f>
        <v>4</v>
      </c>
    </row>
    <row r="73" spans="2:19">
      <c r="B73" s="4"/>
      <c r="R73" t="str">
        <f>'Results summary'!E49</f>
        <v>Little agreement (3) ▼</v>
      </c>
      <c r="S73">
        <f>'Results summary'!F49</f>
        <v>3</v>
      </c>
    </row>
    <row r="74" spans="2:19">
      <c r="B74" s="4"/>
      <c r="R74" t="str">
        <f>'Results summary'!E50</f>
        <v>Hardly any agreement (2) ▼</v>
      </c>
      <c r="S74">
        <f>'Results summary'!F50</f>
        <v>2</v>
      </c>
    </row>
    <row r="75" spans="2:19">
      <c r="B75" s="4"/>
      <c r="R75" t="str">
        <f>'Results summary'!E51</f>
        <v>Virtually no agreement (1) ▼</v>
      </c>
      <c r="S75">
        <f>'Results summary'!F51</f>
        <v>1</v>
      </c>
    </row>
    <row r="76" spans="2:19">
      <c r="B76" s="4"/>
      <c r="R76" t="str">
        <f>'Results summary'!E52</f>
        <v>Unable to score ▼</v>
      </c>
      <c r="S76">
        <f>'Results summary'!F52</f>
        <v>0</v>
      </c>
    </row>
  </sheetData>
  <mergeCells count="37">
    <mergeCell ref="B41:B42"/>
    <mergeCell ref="J6:J7"/>
    <mergeCell ref="J11:J12"/>
    <mergeCell ref="J16:J17"/>
    <mergeCell ref="J21:J22"/>
    <mergeCell ref="J26:J27"/>
    <mergeCell ref="J31:J32"/>
    <mergeCell ref="J36:J37"/>
    <mergeCell ref="J41:J42"/>
    <mergeCell ref="C21:C22"/>
    <mergeCell ref="C43:H43"/>
    <mergeCell ref="C41:C42"/>
    <mergeCell ref="C38:H38"/>
    <mergeCell ref="C26:C27"/>
    <mergeCell ref="C31:C32"/>
    <mergeCell ref="C36:C37"/>
    <mergeCell ref="B6:B7"/>
    <mergeCell ref="B11:B12"/>
    <mergeCell ref="B16:B17"/>
    <mergeCell ref="C3:H3"/>
    <mergeCell ref="C16:C17"/>
    <mergeCell ref="B21:B22"/>
    <mergeCell ref="C6:C7"/>
    <mergeCell ref="F45:H45"/>
    <mergeCell ref="F2:G2"/>
    <mergeCell ref="C11:C12"/>
    <mergeCell ref="B45:C45"/>
    <mergeCell ref="C28:H28"/>
    <mergeCell ref="C33:H33"/>
    <mergeCell ref="B26:B27"/>
    <mergeCell ref="B31:B32"/>
    <mergeCell ref="B36:B37"/>
    <mergeCell ref="C23:H23"/>
    <mergeCell ref="B2:C2"/>
    <mergeCell ref="C8:H8"/>
    <mergeCell ref="C13:H13"/>
    <mergeCell ref="C18:H18"/>
  </mergeCells>
  <phoneticPr fontId="3" type="noConversion"/>
  <conditionalFormatting sqref="F2:G2">
    <cfRule type="expression" dxfId="25" priority="1" stopIfTrue="1">
      <formula>$P$47 &lt;3</formula>
    </cfRule>
    <cfRule type="expression" dxfId="24" priority="2" stopIfTrue="1">
      <formula>$P$47 &gt;=4</formula>
    </cfRule>
  </conditionalFormatting>
  <conditionalFormatting sqref="H6 H11 H16 H21 H26 H31 H36 H41">
    <cfRule type="cellIs" dxfId="23" priority="3" stopIfTrue="1" operator="equal">
      <formula>"Unable to score ▼"</formula>
    </cfRule>
  </conditionalFormatting>
  <dataValidations count="2">
    <dataValidation type="list" allowBlank="1" showInputMessage="1" showErrorMessage="1" sqref="H16 H11 H6 H21 H26 H31 H36 H41" xr:uid="{FE4F1D7A-77E2-4F54-9C94-50D23885B6F5}">
      <formula1>$R$69:$R$76</formula1>
    </dataValidation>
    <dataValidation type="list" allowBlank="1" showInputMessage="1" showErrorMessage="1" sqref="F6 F11 F36 F31 F26 F21 F16 F41" xr:uid="{38E8FF34-4C5D-4420-A38C-41CBAA5E8948}">
      <formula1>$R$62:$R$64</formula1>
    </dataValidation>
  </dataValidations>
  <hyperlinks>
    <hyperlink ref="J45" location="'Urban and social integration'!A1" tooltip="Jump to section" display="Urban and social integration ►" xr:uid="{E1E4D8E8-C303-43F5-A593-93830D23F115}"/>
    <hyperlink ref="B45:C45" location="'Form and materials'!A1" tooltip="Jump to section" display="◄ Form and materials" xr:uid="{6876DA5E-F477-4279-9B50-3779513C4143}"/>
    <hyperlink ref="F45:H45" location="'Results summary'!A1" tooltip="Jump to section" display="►► Results summary" xr:uid="{B2CB27B1-9A69-4360-8223-E4026A884F72}"/>
  </hyperlinks>
  <pageMargins left="0.75" right="0.75" top="1" bottom="1" header="0.5" footer="0.5"/>
  <pageSetup paperSize="9" scale="61"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26F8A0-14D9-46F2-99FB-EDEB066F7789}">
  <sheetPr codeName="Sheet5">
    <tabColor indexed="19"/>
    <outlinePr summaryBelow="0" summaryRight="0"/>
    <pageSetUpPr fitToPage="1"/>
  </sheetPr>
  <dimension ref="B1:S56"/>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2" width="3.7109375" hidden="1" customWidth="1"/>
    <col min="13" max="13" width="3.5703125" hidden="1" customWidth="1"/>
    <col min="14" max="17" width="3.7109375" hidden="1" customWidth="1"/>
    <col min="18" max="18" width="26.28515625" hidden="1" customWidth="1"/>
    <col min="19" max="19" width="2.5703125" hidden="1" customWidth="1"/>
  </cols>
  <sheetData>
    <row r="1" spans="2:19" ht="9.9499999999999993" customHeight="1"/>
    <row r="2" spans="2:19" ht="26.1" customHeight="1">
      <c r="B2" s="216" t="s">
        <v>126</v>
      </c>
      <c r="C2" s="274"/>
      <c r="D2" s="26"/>
      <c r="E2" s="26"/>
      <c r="F2" s="215" t="str">
        <f>IF(P27&lt;&gt;0,IF(OR(IF(N6=0,TRUE),IF(N11=0,TRUE),IF(N16=0,TRUE),IF(N21=0,TRUE))=TRUE,"○","●"),"")</f>
        <v/>
      </c>
      <c r="G2" s="274"/>
      <c r="H2" s="1" t="str">
        <f>IF($P$27=0,"",CONCATENATE("Average score: ",FIXED($P$27,1)))</f>
        <v/>
      </c>
      <c r="I2" s="27"/>
      <c r="J2" s="27"/>
    </row>
    <row r="3" spans="2:19" ht="48" customHeight="1">
      <c r="B3" s="4"/>
      <c r="C3" s="265" t="s">
        <v>127</v>
      </c>
      <c r="D3" s="265"/>
      <c r="E3" s="265"/>
      <c r="F3" s="265"/>
      <c r="G3" s="265"/>
      <c r="H3" s="265"/>
    </row>
    <row r="4" spans="2:19" ht="15.95" customHeight="1">
      <c r="B4" s="76" t="s">
        <v>49</v>
      </c>
      <c r="C4" s="77" t="s">
        <v>50</v>
      </c>
      <c r="D4" s="77" t="s">
        <v>51</v>
      </c>
      <c r="E4" s="77"/>
      <c r="F4" s="77" t="s">
        <v>52</v>
      </c>
      <c r="G4" s="77"/>
      <c r="H4" s="77" t="s">
        <v>53</v>
      </c>
      <c r="I4" s="77"/>
      <c r="J4" s="77" t="s">
        <v>54</v>
      </c>
      <c r="K4" s="2"/>
      <c r="L4" s="2"/>
      <c r="M4" s="2"/>
      <c r="N4" s="2"/>
      <c r="O4" s="2"/>
      <c r="P4" s="2"/>
      <c r="Q4" s="2"/>
      <c r="R4" s="2"/>
      <c r="S4" s="2"/>
    </row>
    <row r="5" spans="2:19" ht="8.1" customHeight="1">
      <c r="B5" s="4"/>
    </row>
    <row r="6" spans="2:19" ht="15.95" customHeight="1" thickBot="1">
      <c r="B6" s="214" t="s">
        <v>128</v>
      </c>
      <c r="C6" s="206" t="s">
        <v>129</v>
      </c>
      <c r="F6" s="53" t="s">
        <v>62</v>
      </c>
      <c r="H6" s="53" t="s">
        <v>58</v>
      </c>
      <c r="J6" s="196"/>
      <c r="L6" s="5">
        <f>IF(N6&gt;=0,INDEX($R$42:$S$44,MATCH(F6,$R$42:$R$44,0),2),0)</f>
        <v>0</v>
      </c>
      <c r="M6" s="3" t="s">
        <v>63</v>
      </c>
      <c r="N6" s="5">
        <f>(INDEX($R$49:$S$56,MATCH(H6,$R$49:$R$56,0),2))</f>
        <v>-1</v>
      </c>
      <c r="O6" s="8" t="s">
        <v>64</v>
      </c>
      <c r="P6" s="2">
        <f>L6*N6</f>
        <v>0</v>
      </c>
    </row>
    <row r="7" spans="2:19" ht="24" customHeight="1" collapsed="1">
      <c r="B7" s="264"/>
      <c r="C7" s="264"/>
      <c r="J7" s="196"/>
    </row>
    <row r="8" spans="2:19" ht="48" hidden="1" customHeight="1" outlineLevel="1">
      <c r="B8" s="61"/>
      <c r="C8" s="270" t="s">
        <v>130</v>
      </c>
      <c r="D8" s="265"/>
      <c r="E8" s="265"/>
      <c r="F8" s="265"/>
      <c r="G8" s="265"/>
      <c r="H8" s="265"/>
      <c r="O8" s="8"/>
      <c r="P8" s="2"/>
    </row>
    <row r="9" spans="2:19" ht="7.5" customHeight="1">
      <c r="B9" s="66"/>
      <c r="C9" s="6"/>
      <c r="D9" s="6"/>
      <c r="E9" s="6"/>
      <c r="F9" s="6"/>
      <c r="G9" s="6"/>
      <c r="H9" s="6"/>
      <c r="I9" s="6"/>
      <c r="J9" s="6"/>
      <c r="O9" s="8"/>
      <c r="P9" s="2"/>
    </row>
    <row r="10" spans="2:19" ht="8.1" customHeight="1">
      <c r="B10" s="4"/>
      <c r="M10" s="3"/>
      <c r="N10" s="3"/>
      <c r="O10" s="8"/>
      <c r="P10" s="2"/>
    </row>
    <row r="11" spans="2:19" ht="15.95" customHeight="1" thickBot="1">
      <c r="B11" s="214" t="s">
        <v>131</v>
      </c>
      <c r="C11" s="206" t="s">
        <v>132</v>
      </c>
      <c r="F11" s="53" t="s">
        <v>62</v>
      </c>
      <c r="H11" s="53" t="s">
        <v>58</v>
      </c>
      <c r="J11" s="196"/>
      <c r="L11" s="5">
        <f>IF(N11&gt;=0,INDEX($R$42:$S$44,MATCH(F11,$R$42:$R$44,0),2),0)</f>
        <v>0</v>
      </c>
      <c r="M11" s="3" t="s">
        <v>63</v>
      </c>
      <c r="N11" s="5">
        <f>(INDEX($R$49:$S$56,MATCH(H11,$R$49:$R$56,0),2))</f>
        <v>-1</v>
      </c>
      <c r="O11" s="8" t="s">
        <v>64</v>
      </c>
      <c r="P11" s="2">
        <f>L11*N11</f>
        <v>0</v>
      </c>
    </row>
    <row r="12" spans="2:19" ht="24" customHeight="1" collapsed="1">
      <c r="B12" s="264"/>
      <c r="C12" s="264"/>
      <c r="J12" s="196"/>
    </row>
    <row r="13" spans="2:19" ht="84" hidden="1" customHeight="1" outlineLevel="1">
      <c r="B13" s="61"/>
      <c r="C13" s="265" t="s">
        <v>133</v>
      </c>
      <c r="D13" s="265"/>
      <c r="E13" s="265"/>
      <c r="F13" s="265"/>
      <c r="G13" s="265"/>
      <c r="H13" s="265"/>
      <c r="O13" s="8"/>
      <c r="P13" s="2"/>
    </row>
    <row r="14" spans="2:19" ht="7.5" customHeight="1">
      <c r="B14" s="66"/>
      <c r="C14" s="6"/>
      <c r="D14" s="6"/>
      <c r="E14" s="6"/>
      <c r="F14" s="6"/>
      <c r="G14" s="6"/>
      <c r="H14" s="6"/>
      <c r="I14" s="6"/>
      <c r="J14" s="6"/>
      <c r="O14" s="8"/>
      <c r="P14" s="2"/>
    </row>
    <row r="15" spans="2:19" ht="8.1" customHeight="1">
      <c r="B15" s="4"/>
      <c r="M15" s="3"/>
      <c r="N15" s="3"/>
      <c r="O15" s="8"/>
      <c r="P15" s="2"/>
    </row>
    <row r="16" spans="2:19" ht="15.95" customHeight="1" thickBot="1">
      <c r="B16" s="214" t="s">
        <v>134</v>
      </c>
      <c r="C16" s="206" t="s">
        <v>135</v>
      </c>
      <c r="F16" s="53" t="s">
        <v>62</v>
      </c>
      <c r="H16" s="53" t="s">
        <v>58</v>
      </c>
      <c r="J16" s="196"/>
      <c r="L16" s="5">
        <f>IF(N16&gt;=0,INDEX($R$42:$S$44,MATCH(F16,$R$42:$R$44,0),2),0)</f>
        <v>0</v>
      </c>
      <c r="M16" s="3" t="s">
        <v>63</v>
      </c>
      <c r="N16" s="5">
        <f>(INDEX($R$49:$S$56,MATCH(H16,$R$49:$R$56,0),2))</f>
        <v>-1</v>
      </c>
      <c r="O16" s="8" t="s">
        <v>64</v>
      </c>
      <c r="P16" s="2">
        <f>L16*N16</f>
        <v>0</v>
      </c>
    </row>
    <row r="17" spans="2:16" ht="24" customHeight="1" collapsed="1">
      <c r="B17" s="264"/>
      <c r="C17" s="264"/>
      <c r="J17" s="196"/>
    </row>
    <row r="18" spans="2:16" ht="72" hidden="1" customHeight="1" outlineLevel="1">
      <c r="B18" s="61"/>
      <c r="C18" s="265" t="s">
        <v>136</v>
      </c>
      <c r="D18" s="265"/>
      <c r="E18" s="265"/>
      <c r="F18" s="265"/>
      <c r="G18" s="265"/>
      <c r="H18" s="265"/>
      <c r="O18" s="8"/>
      <c r="P18" s="2"/>
    </row>
    <row r="19" spans="2:16" ht="7.5" customHeight="1">
      <c r="B19" s="66"/>
      <c r="C19" s="6"/>
      <c r="D19" s="6"/>
      <c r="E19" s="6"/>
      <c r="F19" s="6"/>
      <c r="G19" s="6"/>
      <c r="H19" s="6"/>
      <c r="I19" s="6"/>
      <c r="J19" s="6"/>
      <c r="O19" s="8"/>
      <c r="P19" s="2"/>
    </row>
    <row r="20" spans="2:16" ht="8.1" customHeight="1">
      <c r="B20" s="4"/>
      <c r="M20" s="3"/>
      <c r="N20" s="3"/>
      <c r="O20" s="8"/>
      <c r="P20" s="2"/>
    </row>
    <row r="21" spans="2:16" ht="15.95" customHeight="1" thickBot="1">
      <c r="B21" s="214" t="s">
        <v>137</v>
      </c>
      <c r="C21" s="206" t="s">
        <v>138</v>
      </c>
      <c r="F21" s="53" t="s">
        <v>62</v>
      </c>
      <c r="H21" s="53" t="s">
        <v>58</v>
      </c>
      <c r="J21" s="196"/>
      <c r="L21" s="5">
        <f>IF(N21&gt;=0,INDEX($R$42:$S$44,MATCH(F21,$R$42:$R$44,0),2),0)</f>
        <v>0</v>
      </c>
      <c r="M21" s="3" t="s">
        <v>63</v>
      </c>
      <c r="N21" s="5">
        <f>(INDEX($R$49:$S$56,MATCH(H21,$R$49:$R$56,0),2))</f>
        <v>-1</v>
      </c>
      <c r="O21" s="8" t="s">
        <v>64</v>
      </c>
      <c r="P21" s="2">
        <f>L21*N21</f>
        <v>0</v>
      </c>
    </row>
    <row r="22" spans="2:16" ht="24" customHeight="1" collapsed="1">
      <c r="B22" s="264"/>
      <c r="C22" s="264"/>
      <c r="J22" s="196"/>
    </row>
    <row r="23" spans="2:16" ht="72" hidden="1" customHeight="1" outlineLevel="1">
      <c r="B23" s="28"/>
      <c r="C23" s="270" t="s">
        <v>139</v>
      </c>
      <c r="D23" s="265"/>
      <c r="E23" s="265"/>
      <c r="F23" s="265"/>
      <c r="G23" s="265"/>
      <c r="H23" s="265"/>
      <c r="O23" s="8"/>
      <c r="P23" s="2"/>
    </row>
    <row r="24" spans="2:16" ht="8.1" customHeight="1">
      <c r="B24" s="4"/>
    </row>
    <row r="25" spans="2:16" ht="15.95" customHeight="1">
      <c r="B25" s="218" t="s">
        <v>140</v>
      </c>
      <c r="C25" s="203"/>
      <c r="D25" s="275"/>
      <c r="E25" s="275"/>
      <c r="F25" s="217" t="s">
        <v>44</v>
      </c>
      <c r="G25" s="217"/>
      <c r="H25" s="217"/>
      <c r="I25" s="275"/>
      <c r="J25" s="101" t="s">
        <v>141</v>
      </c>
      <c r="L25" s="9">
        <f>SUM(L6:L21)</f>
        <v>0</v>
      </c>
      <c r="P25" s="10">
        <f>SUM(P6:P21)</f>
        <v>0</v>
      </c>
    </row>
    <row r="26" spans="2:16">
      <c r="B26" s="4"/>
    </row>
    <row r="27" spans="2:16">
      <c r="B27" s="4"/>
      <c r="L27">
        <f>'Urban and social integration'!$P$25</f>
        <v>0</v>
      </c>
      <c r="M27" s="3" t="s">
        <v>78</v>
      </c>
      <c r="N27" s="3">
        <f>'Urban and social integration'!$L$25</f>
        <v>0</v>
      </c>
      <c r="O27" s="8" t="s">
        <v>64</v>
      </c>
      <c r="P27" s="11">
        <f>IF(L25=0,0,P25/L25)</f>
        <v>0</v>
      </c>
    </row>
    <row r="28" spans="2:16">
      <c r="B28" s="4"/>
    </row>
    <row r="29" spans="2:16">
      <c r="B29" s="4"/>
    </row>
    <row r="30" spans="2:16">
      <c r="B30" s="4"/>
    </row>
    <row r="31" spans="2:16">
      <c r="B31" s="4"/>
    </row>
    <row r="32" spans="2:16">
      <c r="B32" s="4"/>
    </row>
    <row r="33" spans="2:19">
      <c r="B33" s="4"/>
    </row>
    <row r="34" spans="2:19">
      <c r="B34" s="4"/>
    </row>
    <row r="35" spans="2:19">
      <c r="B35" s="4"/>
    </row>
    <row r="36" spans="2:19">
      <c r="B36" s="4"/>
    </row>
    <row r="37" spans="2:19">
      <c r="B37" s="4"/>
    </row>
    <row r="38" spans="2:19">
      <c r="B38" s="4"/>
    </row>
    <row r="39" spans="2:19">
      <c r="B39" s="4"/>
    </row>
    <row r="40" spans="2:19">
      <c r="B40" s="4"/>
      <c r="R40" s="6" t="str">
        <f>'Results summary'!B43</f>
        <v>Weighting lookup</v>
      </c>
      <c r="S40" s="6"/>
    </row>
    <row r="41" spans="2:19">
      <c r="B41" s="4"/>
    </row>
    <row r="42" spans="2:19">
      <c r="B42" s="4"/>
      <c r="R42" t="str">
        <f>'Results summary'!B45</f>
        <v>High (2) ▼</v>
      </c>
      <c r="S42">
        <f>'Results summary'!C45</f>
        <v>2</v>
      </c>
    </row>
    <row r="43" spans="2:19">
      <c r="B43" s="4"/>
      <c r="R43" t="str">
        <f>'Results summary'!B46</f>
        <v>Normal (1) ▼</v>
      </c>
      <c r="S43">
        <f>'Results summary'!C46</f>
        <v>1</v>
      </c>
    </row>
    <row r="44" spans="2:19">
      <c r="B44" s="4"/>
      <c r="R44" t="str">
        <f>'Results summary'!B47</f>
        <v>Zero (0) ▼</v>
      </c>
      <c r="S44">
        <f>'Results summary'!C47</f>
        <v>0</v>
      </c>
    </row>
    <row r="45" spans="2:19">
      <c r="B45" s="4"/>
    </row>
    <row r="46" spans="2:19">
      <c r="B46" s="4"/>
    </row>
    <row r="47" spans="2:19">
      <c r="B47" s="4"/>
      <c r="R47" s="6" t="str">
        <f>'Results summary'!E43</f>
        <v>Score lookup</v>
      </c>
      <c r="S47" s="6"/>
    </row>
    <row r="48" spans="2:19">
      <c r="B48" s="4"/>
    </row>
    <row r="49" spans="2:19">
      <c r="B49" s="4"/>
      <c r="R49" t="str">
        <f>'Results summary'!E45</f>
        <v>Select… ▼</v>
      </c>
      <c r="S49">
        <f>'Results summary'!F45</f>
        <v>-1</v>
      </c>
    </row>
    <row r="50" spans="2:19">
      <c r="B50" s="4"/>
      <c r="R50" t="str">
        <f>'Results summary'!E46</f>
        <v>Virtually total agreement (6) ▼</v>
      </c>
      <c r="S50">
        <f>'Results summary'!F46</f>
        <v>6</v>
      </c>
    </row>
    <row r="51" spans="2:19">
      <c r="B51" s="4"/>
      <c r="R51" t="str">
        <f>'Results summary'!E47</f>
        <v>Strong agreement (5) ▼</v>
      </c>
      <c r="S51">
        <f>'Results summary'!F47</f>
        <v>5</v>
      </c>
    </row>
    <row r="52" spans="2:19">
      <c r="B52" s="4"/>
      <c r="R52" t="str">
        <f>'Results summary'!E48</f>
        <v>Fair agreement (4) ▼</v>
      </c>
      <c r="S52">
        <f>'Results summary'!F48</f>
        <v>4</v>
      </c>
    </row>
    <row r="53" spans="2:19">
      <c r="B53" s="4"/>
      <c r="R53" t="str">
        <f>'Results summary'!E49</f>
        <v>Little agreement (3) ▼</v>
      </c>
      <c r="S53">
        <f>'Results summary'!F49</f>
        <v>3</v>
      </c>
    </row>
    <row r="54" spans="2:19">
      <c r="B54" s="4"/>
      <c r="R54" t="str">
        <f>'Results summary'!E50</f>
        <v>Hardly any agreement (2) ▼</v>
      </c>
      <c r="S54">
        <f>'Results summary'!F50</f>
        <v>2</v>
      </c>
    </row>
    <row r="55" spans="2:19">
      <c r="B55" s="4"/>
      <c r="R55" t="str">
        <f>'Results summary'!E51</f>
        <v>Virtually no agreement (1) ▼</v>
      </c>
      <c r="S55">
        <f>'Results summary'!F51</f>
        <v>1</v>
      </c>
    </row>
    <row r="56" spans="2:19">
      <c r="B56" s="4"/>
      <c r="R56" t="str">
        <f>'Results summary'!E52</f>
        <v>Unable to score ▼</v>
      </c>
      <c r="S56">
        <f>'Results summary'!F52</f>
        <v>0</v>
      </c>
    </row>
  </sheetData>
  <mergeCells count="21">
    <mergeCell ref="F25:H25"/>
    <mergeCell ref="B25:C25"/>
    <mergeCell ref="B11:B12"/>
    <mergeCell ref="B16:B17"/>
    <mergeCell ref="C18:H18"/>
    <mergeCell ref="C23:H23"/>
    <mergeCell ref="B6:B7"/>
    <mergeCell ref="C16:C17"/>
    <mergeCell ref="F2:G2"/>
    <mergeCell ref="J21:J22"/>
    <mergeCell ref="B21:B22"/>
    <mergeCell ref="C21:C22"/>
    <mergeCell ref="J6:J7"/>
    <mergeCell ref="J11:J12"/>
    <mergeCell ref="J16:J17"/>
    <mergeCell ref="B2:C2"/>
    <mergeCell ref="C3:H3"/>
    <mergeCell ref="C8:H8"/>
    <mergeCell ref="C13:H13"/>
    <mergeCell ref="C6:C7"/>
    <mergeCell ref="C11:C12"/>
  </mergeCells>
  <phoneticPr fontId="3" type="noConversion"/>
  <conditionalFormatting sqref="F2:G2">
    <cfRule type="expression" dxfId="22" priority="1" stopIfTrue="1">
      <formula>$P$27 &lt;3</formula>
    </cfRule>
    <cfRule type="expression" dxfId="21" priority="2" stopIfTrue="1">
      <formula>$P$27 &gt;=4</formula>
    </cfRule>
  </conditionalFormatting>
  <conditionalFormatting sqref="H6 H11 H16 H21">
    <cfRule type="cellIs" dxfId="20" priority="3" stopIfTrue="1" operator="equal">
      <formula>"Unable to score ▼"</formula>
    </cfRule>
  </conditionalFormatting>
  <dataValidations count="2">
    <dataValidation type="list" allowBlank="1" showInputMessage="1" showErrorMessage="1" sqref="H16 H11 H21 H6" xr:uid="{CD4D4089-A899-4A0A-A60D-69D95E733BC0}">
      <formula1>$R$49:$R$56</formula1>
    </dataValidation>
    <dataValidation type="list" allowBlank="1" showInputMessage="1" showErrorMessage="1" sqref="F21 F11 F16 F6" xr:uid="{AB81326E-8982-48D2-B6A2-4FE44FD80F4D}">
      <formula1>$R$42:$R$44</formula1>
    </dataValidation>
  </dataValidations>
  <hyperlinks>
    <hyperlink ref="J25" location="Performance!A1" tooltip="Jump to section" display="Performance ►" xr:uid="{5241BE52-E1EA-4EEF-B038-EB2E062D81FD}"/>
    <hyperlink ref="B25:C25" location="'Staff and patient environment'!A1" tooltip="Jump to section" display="◄ Staff and patient environment" xr:uid="{A3BA3C5C-570B-4E27-A306-F9EA3E505E3C}"/>
    <hyperlink ref="F25:H25" location="'Results summary'!A1" tooltip="Jump to section" display="►► Results summary" xr:uid="{BE41E46D-49A5-4D24-A37D-767ED26E159B}"/>
  </hyperlinks>
  <pageMargins left="0.75" right="0.75" top="1" bottom="1" header="0.5" footer="0.5"/>
  <pageSetup paperSize="9" scale="61"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1402CF-D088-4C6F-BF18-C91DA1CE0AD7}">
  <sheetPr codeName="Sheet6">
    <tabColor indexed="57"/>
    <outlinePr summaryBelow="0" summaryRight="0"/>
    <pageSetUpPr fitToPage="1"/>
  </sheetPr>
  <dimension ref="B1:S57"/>
  <sheetViews>
    <sheetView showGridLines="0" showRowColHeaders="0" workbookViewId="0">
      <selection activeCell="H7" sqref="H7"/>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7" width="3.7109375" hidden="1" customWidth="1"/>
    <col min="18" max="18" width="26.28515625" hidden="1" customWidth="1"/>
    <col min="19" max="19" width="2.5703125" hidden="1" customWidth="1"/>
  </cols>
  <sheetData>
    <row r="1" spans="2:19" ht="9.9499999999999993" customHeight="1"/>
    <row r="2" spans="2:19" ht="26.1" customHeight="1">
      <c r="B2" s="220" t="s">
        <v>142</v>
      </c>
      <c r="C2" s="276"/>
      <c r="D2" s="30"/>
      <c r="E2" s="30"/>
      <c r="F2" s="219" t="str">
        <f>IF(P28&lt;&gt;0,IF(OR(IF(N7=0,TRUE),IF(N12=0,TRUE),IF(N17=0,TRUE),IF(N22=0,TRUE))=TRUE,"○","●"),"")</f>
        <v/>
      </c>
      <c r="G2" s="276"/>
      <c r="H2" s="29" t="str">
        <f>IF($P$28=0,"",CONCATENATE("Average score: ",FIXED($P$28,1)))</f>
        <v/>
      </c>
      <c r="I2" s="31"/>
      <c r="J2" s="31"/>
    </row>
    <row r="3" spans="2:19" ht="72" customHeight="1">
      <c r="C3" s="265" t="s">
        <v>143</v>
      </c>
      <c r="D3" s="265"/>
      <c r="E3" s="265"/>
      <c r="F3" s="265"/>
      <c r="G3" s="265"/>
      <c r="H3" s="265"/>
    </row>
    <row r="4" spans="2:19" ht="48" customHeight="1">
      <c r="C4" s="265" t="s">
        <v>144</v>
      </c>
      <c r="D4" s="265"/>
      <c r="E4" s="265"/>
      <c r="F4" s="265"/>
      <c r="G4" s="265"/>
      <c r="H4" s="265"/>
    </row>
    <row r="5" spans="2:19" ht="15.95" customHeight="1">
      <c r="B5" s="78" t="s">
        <v>49</v>
      </c>
      <c r="C5" s="79" t="s">
        <v>50</v>
      </c>
      <c r="D5" s="79" t="s">
        <v>51</v>
      </c>
      <c r="E5" s="79"/>
      <c r="F5" s="79" t="s">
        <v>52</v>
      </c>
      <c r="G5" s="79"/>
      <c r="H5" s="79" t="s">
        <v>53</v>
      </c>
      <c r="I5" s="79"/>
      <c r="J5" s="79" t="s">
        <v>54</v>
      </c>
      <c r="K5" s="2"/>
      <c r="L5" s="2"/>
      <c r="M5" s="2"/>
      <c r="N5" s="2"/>
      <c r="O5" s="2"/>
      <c r="P5" s="2"/>
      <c r="Q5" s="2"/>
      <c r="R5" s="2"/>
      <c r="S5" s="2"/>
    </row>
    <row r="6" spans="2:19" ht="8.1" customHeight="1">
      <c r="B6" s="4"/>
    </row>
    <row r="7" spans="2:19" ht="15.95" customHeight="1" thickBot="1">
      <c r="B7" s="222" t="s">
        <v>145</v>
      </c>
      <c r="C7" s="206" t="s">
        <v>146</v>
      </c>
      <c r="F7" s="53" t="s">
        <v>62</v>
      </c>
      <c r="H7" s="53" t="s">
        <v>58</v>
      </c>
      <c r="J7" s="196"/>
      <c r="L7" s="5">
        <f>IF(N7&gt;=0,INDEX($R$43:$S$45,MATCH(F7,$R$43:$R$45,0),2),0)</f>
        <v>0</v>
      </c>
      <c r="M7" s="3" t="s">
        <v>63</v>
      </c>
      <c r="N7" s="5">
        <f>(INDEX($R$50:$S$57,MATCH(H7,$R$50:$R$57,0),2))</f>
        <v>-1</v>
      </c>
      <c r="O7" s="8" t="s">
        <v>64</v>
      </c>
      <c r="P7" s="2">
        <f>L7*N7</f>
        <v>0</v>
      </c>
    </row>
    <row r="8" spans="2:19" ht="24" customHeight="1" collapsed="1">
      <c r="B8" s="264"/>
      <c r="C8" s="264"/>
      <c r="J8" s="196"/>
    </row>
    <row r="9" spans="2:19" ht="24" hidden="1" customHeight="1" outlineLevel="1">
      <c r="B9" s="60"/>
      <c r="C9" s="265" t="s">
        <v>147</v>
      </c>
      <c r="D9" s="265"/>
      <c r="E9" s="265"/>
      <c r="F9" s="265"/>
      <c r="G9" s="265"/>
      <c r="H9" s="265"/>
      <c r="O9" s="8"/>
      <c r="P9" s="2"/>
    </row>
    <row r="10" spans="2:19" ht="7.5" customHeight="1">
      <c r="B10" s="66"/>
      <c r="C10" s="6"/>
      <c r="D10" s="6"/>
      <c r="E10" s="6"/>
      <c r="F10" s="6"/>
      <c r="G10" s="6"/>
      <c r="H10" s="6"/>
      <c r="I10" s="6"/>
      <c r="J10" s="6"/>
      <c r="O10" s="8"/>
      <c r="P10" s="2"/>
    </row>
    <row r="11" spans="2:19" ht="8.1" customHeight="1">
      <c r="B11" s="4"/>
      <c r="M11" s="3"/>
      <c r="N11" s="3"/>
      <c r="O11" s="8"/>
      <c r="P11" s="2"/>
    </row>
    <row r="12" spans="2:19" ht="15.95" customHeight="1" thickBot="1">
      <c r="B12" s="222" t="s">
        <v>148</v>
      </c>
      <c r="C12" s="206" t="s">
        <v>149</v>
      </c>
      <c r="F12" s="53" t="s">
        <v>62</v>
      </c>
      <c r="H12" s="53" t="s">
        <v>58</v>
      </c>
      <c r="J12" s="196"/>
      <c r="L12" s="5">
        <f>IF(N12&gt;=0,INDEX($R$43:$S$45,MATCH(F12,$R$43:$R$45,0),2),0)</f>
        <v>0</v>
      </c>
      <c r="M12" s="3" t="s">
        <v>63</v>
      </c>
      <c r="N12" s="5">
        <f>(INDEX($R$50:$S$57,MATCH(H12,$R$50:$R$57,0),2))</f>
        <v>-1</v>
      </c>
      <c r="O12" s="8" t="s">
        <v>64</v>
      </c>
      <c r="P12" s="2">
        <f>L12*N12</f>
        <v>0</v>
      </c>
    </row>
    <row r="13" spans="2:19" ht="24" customHeight="1" collapsed="1">
      <c r="B13" s="264"/>
      <c r="C13" s="264"/>
      <c r="J13" s="196"/>
    </row>
    <row r="14" spans="2:19" ht="72" hidden="1" customHeight="1" outlineLevel="1">
      <c r="B14" s="60"/>
      <c r="C14" s="265" t="s">
        <v>150</v>
      </c>
      <c r="D14" s="265"/>
      <c r="E14" s="265"/>
      <c r="F14" s="265"/>
      <c r="G14" s="265"/>
      <c r="H14" s="265"/>
      <c r="O14" s="8"/>
      <c r="P14" s="2"/>
    </row>
    <row r="15" spans="2:19" ht="7.5" customHeight="1">
      <c r="B15" s="66"/>
      <c r="C15" s="6"/>
      <c r="D15" s="6"/>
      <c r="E15" s="6"/>
      <c r="F15" s="6"/>
      <c r="G15" s="6"/>
      <c r="H15" s="6"/>
      <c r="I15" s="6"/>
      <c r="J15" s="6"/>
      <c r="O15" s="8"/>
      <c r="P15" s="2"/>
    </row>
    <row r="16" spans="2:19" ht="8.1" customHeight="1">
      <c r="B16" s="4"/>
      <c r="M16" s="3"/>
      <c r="N16" s="3"/>
      <c r="O16" s="8"/>
      <c r="P16" s="2"/>
    </row>
    <row r="17" spans="2:16" ht="15.95" customHeight="1" thickBot="1">
      <c r="B17" s="222" t="s">
        <v>151</v>
      </c>
      <c r="C17" s="206" t="s">
        <v>152</v>
      </c>
      <c r="F17" s="53" t="s">
        <v>62</v>
      </c>
      <c r="H17" s="53" t="s">
        <v>58</v>
      </c>
      <c r="J17" s="196"/>
      <c r="L17" s="5">
        <f>IF(N17&gt;=0,INDEX($R$43:$S$45,MATCH(F17,$R$43:$R$45,0),2),0)</f>
        <v>0</v>
      </c>
      <c r="M17" s="3" t="s">
        <v>63</v>
      </c>
      <c r="N17" s="5">
        <f>(INDEX($R$50:$S$57,MATCH(H17,$R$50:$R$57,0),2))</f>
        <v>-1</v>
      </c>
      <c r="O17" s="8" t="s">
        <v>64</v>
      </c>
      <c r="P17" s="2">
        <f>L17*N17</f>
        <v>0</v>
      </c>
    </row>
    <row r="18" spans="2:16" ht="24" customHeight="1" collapsed="1">
      <c r="B18" s="264"/>
      <c r="C18" s="264"/>
      <c r="J18" s="196"/>
    </row>
    <row r="19" spans="2:16" ht="48" hidden="1" customHeight="1" outlineLevel="1">
      <c r="B19" s="60"/>
      <c r="C19" s="265" t="s">
        <v>153</v>
      </c>
      <c r="D19" s="265"/>
      <c r="E19" s="265"/>
      <c r="F19" s="265"/>
      <c r="G19" s="265"/>
      <c r="H19" s="265"/>
      <c r="O19" s="8"/>
      <c r="P19" s="2"/>
    </row>
    <row r="20" spans="2:16" ht="7.5" customHeight="1">
      <c r="B20" s="66"/>
      <c r="C20" s="6"/>
      <c r="D20" s="6"/>
      <c r="E20" s="6"/>
      <c r="F20" s="6"/>
      <c r="G20" s="6"/>
      <c r="H20" s="6"/>
      <c r="I20" s="6"/>
      <c r="J20" s="6"/>
      <c r="O20" s="8"/>
      <c r="P20" s="2"/>
    </row>
    <row r="21" spans="2:16" ht="8.1" customHeight="1">
      <c r="B21" s="4"/>
      <c r="M21" s="3"/>
      <c r="N21" s="3"/>
      <c r="O21" s="8"/>
      <c r="P21" s="2"/>
    </row>
    <row r="22" spans="2:16" ht="15.95" customHeight="1" thickBot="1">
      <c r="B22" s="222" t="s">
        <v>154</v>
      </c>
      <c r="C22" s="206" t="s">
        <v>155</v>
      </c>
      <c r="F22" s="53" t="s">
        <v>62</v>
      </c>
      <c r="H22" s="53" t="s">
        <v>58</v>
      </c>
      <c r="J22" s="196"/>
      <c r="L22" s="5">
        <f>IF(N22&gt;=0,INDEX($R$43:$S$45,MATCH(F22,$R$43:$R$45,0),2),0)</f>
        <v>0</v>
      </c>
      <c r="M22" s="3" t="s">
        <v>63</v>
      </c>
      <c r="N22" s="5">
        <f>(INDEX($R$50:$S$57,MATCH(H22,$R$50:$R$57,0),2))</f>
        <v>-1</v>
      </c>
      <c r="O22" s="8" t="s">
        <v>64</v>
      </c>
      <c r="P22" s="2">
        <f>L22*N22</f>
        <v>0</v>
      </c>
    </row>
    <row r="23" spans="2:16" ht="24" customHeight="1" collapsed="1">
      <c r="B23" s="264"/>
      <c r="C23" s="264"/>
      <c r="J23" s="196"/>
    </row>
    <row r="24" spans="2:16" ht="72" hidden="1" customHeight="1" outlineLevel="1">
      <c r="B24" s="36"/>
      <c r="C24" s="265" t="s">
        <v>156</v>
      </c>
      <c r="D24" s="265"/>
      <c r="E24" s="265"/>
      <c r="F24" s="265"/>
      <c r="G24" s="265"/>
      <c r="H24" s="265"/>
      <c r="O24" s="8"/>
      <c r="P24" s="2"/>
    </row>
    <row r="25" spans="2:16" ht="8.1" customHeight="1">
      <c r="B25" s="4"/>
    </row>
    <row r="26" spans="2:16" ht="15.95" customHeight="1">
      <c r="B26" s="223" t="s">
        <v>157</v>
      </c>
      <c r="C26" s="203"/>
      <c r="D26" s="277"/>
      <c r="E26" s="277"/>
      <c r="F26" s="221" t="s">
        <v>44</v>
      </c>
      <c r="G26" s="221"/>
      <c r="H26" s="221"/>
      <c r="I26" s="277"/>
      <c r="J26" s="102" t="s">
        <v>158</v>
      </c>
      <c r="L26" s="9">
        <f>SUM(L7:L22)</f>
        <v>0</v>
      </c>
      <c r="P26" s="10">
        <f>SUM(P7:P22)</f>
        <v>0</v>
      </c>
    </row>
    <row r="27" spans="2:16">
      <c r="B27" s="4"/>
    </row>
    <row r="28" spans="2:16">
      <c r="B28" s="4"/>
      <c r="L28">
        <f>Performance!$P$26</f>
        <v>0</v>
      </c>
      <c r="M28" s="3" t="s">
        <v>78</v>
      </c>
      <c r="N28" s="3">
        <f>Performance!$L$26</f>
        <v>0</v>
      </c>
      <c r="O28" s="8" t="s">
        <v>64</v>
      </c>
      <c r="P28" s="11">
        <f>IF(L26=0,0,P26/L26)</f>
        <v>0</v>
      </c>
    </row>
    <row r="29" spans="2:16">
      <c r="B29" s="4"/>
    </row>
    <row r="30" spans="2:16">
      <c r="B30" s="4"/>
    </row>
    <row r="31" spans="2:16">
      <c r="B31" s="4"/>
    </row>
    <row r="32" spans="2:16">
      <c r="B32" s="4"/>
    </row>
    <row r="33" spans="2:19">
      <c r="B33" s="4"/>
    </row>
    <row r="34" spans="2:19">
      <c r="B34" s="4"/>
    </row>
    <row r="35" spans="2:19">
      <c r="B35" s="4"/>
    </row>
    <row r="36" spans="2:19">
      <c r="B36" s="4"/>
    </row>
    <row r="37" spans="2:19">
      <c r="B37" s="4"/>
    </row>
    <row r="38" spans="2:19">
      <c r="B38" s="4"/>
    </row>
    <row r="39" spans="2:19">
      <c r="B39" s="4"/>
    </row>
    <row r="40" spans="2:19">
      <c r="B40" s="4"/>
    </row>
    <row r="41" spans="2:19">
      <c r="B41" s="4"/>
      <c r="R41" s="6" t="str">
        <f>'Results summary'!B43</f>
        <v>Weighting lookup</v>
      </c>
      <c r="S41" s="6"/>
    </row>
    <row r="42" spans="2:19">
      <c r="B42" s="4"/>
    </row>
    <row r="43" spans="2:19">
      <c r="B43" s="4"/>
      <c r="R43" t="str">
        <f>'Results summary'!B45</f>
        <v>High (2) ▼</v>
      </c>
      <c r="S43">
        <f>'Results summary'!C45</f>
        <v>2</v>
      </c>
    </row>
    <row r="44" spans="2:19">
      <c r="B44" s="4"/>
      <c r="R44" t="str">
        <f>'Results summary'!B46</f>
        <v>Normal (1) ▼</v>
      </c>
      <c r="S44">
        <f>'Results summary'!C46</f>
        <v>1</v>
      </c>
    </row>
    <row r="45" spans="2:19">
      <c r="B45" s="4"/>
      <c r="R45" t="str">
        <f>'Results summary'!B47</f>
        <v>Zero (0) ▼</v>
      </c>
      <c r="S45">
        <f>'Results summary'!C47</f>
        <v>0</v>
      </c>
    </row>
    <row r="46" spans="2:19">
      <c r="B46" s="4"/>
    </row>
    <row r="47" spans="2:19">
      <c r="B47" s="4"/>
    </row>
    <row r="48" spans="2:19">
      <c r="B48" s="4"/>
      <c r="R48" s="6" t="str">
        <f>'Results summary'!E43</f>
        <v>Score lookup</v>
      </c>
      <c r="S48" s="6"/>
    </row>
    <row r="49" spans="2:19">
      <c r="B49" s="4"/>
    </row>
    <row r="50" spans="2:19">
      <c r="B50" s="4"/>
      <c r="R50" t="str">
        <f>'Results summary'!E45</f>
        <v>Select… ▼</v>
      </c>
      <c r="S50">
        <f>'Results summary'!F45</f>
        <v>-1</v>
      </c>
    </row>
    <row r="51" spans="2:19">
      <c r="B51" s="4"/>
      <c r="R51" t="str">
        <f>'Results summary'!E46</f>
        <v>Virtually total agreement (6) ▼</v>
      </c>
      <c r="S51">
        <f>'Results summary'!F46</f>
        <v>6</v>
      </c>
    </row>
    <row r="52" spans="2:19">
      <c r="B52" s="4"/>
      <c r="R52" t="str">
        <f>'Results summary'!E47</f>
        <v>Strong agreement (5) ▼</v>
      </c>
      <c r="S52">
        <f>'Results summary'!F47</f>
        <v>5</v>
      </c>
    </row>
    <row r="53" spans="2:19">
      <c r="B53" s="4"/>
      <c r="R53" t="str">
        <f>'Results summary'!E48</f>
        <v>Fair agreement (4) ▼</v>
      </c>
      <c r="S53">
        <f>'Results summary'!F48</f>
        <v>4</v>
      </c>
    </row>
    <row r="54" spans="2:19">
      <c r="B54" s="4"/>
      <c r="R54" t="str">
        <f>'Results summary'!E49</f>
        <v>Little agreement (3) ▼</v>
      </c>
      <c r="S54">
        <f>'Results summary'!F49</f>
        <v>3</v>
      </c>
    </row>
    <row r="55" spans="2:19">
      <c r="B55" s="4"/>
      <c r="R55" t="str">
        <f>'Results summary'!E50</f>
        <v>Hardly any agreement (2) ▼</v>
      </c>
      <c r="S55">
        <f>'Results summary'!F50</f>
        <v>2</v>
      </c>
    </row>
    <row r="56" spans="2:19">
      <c r="B56" s="4"/>
      <c r="R56" t="str">
        <f>'Results summary'!E51</f>
        <v>Virtually no agreement (1) ▼</v>
      </c>
      <c r="S56">
        <f>'Results summary'!F51</f>
        <v>1</v>
      </c>
    </row>
    <row r="57" spans="2:19">
      <c r="B57" s="4"/>
      <c r="R57" t="str">
        <f>'Results summary'!E52</f>
        <v>Unable to score ▼</v>
      </c>
      <c r="S57">
        <f>'Results summary'!F52</f>
        <v>0</v>
      </c>
    </row>
  </sheetData>
  <mergeCells count="22">
    <mergeCell ref="J22:J23"/>
    <mergeCell ref="B7:B8"/>
    <mergeCell ref="J7:J8"/>
    <mergeCell ref="J12:J13"/>
    <mergeCell ref="J17:J18"/>
    <mergeCell ref="C9:H9"/>
    <mergeCell ref="C19:H19"/>
    <mergeCell ref="C7:C8"/>
    <mergeCell ref="C22:C23"/>
    <mergeCell ref="B22:B23"/>
    <mergeCell ref="C14:H14"/>
    <mergeCell ref="F2:G2"/>
    <mergeCell ref="C4:H4"/>
    <mergeCell ref="C3:H3"/>
    <mergeCell ref="B2:C2"/>
    <mergeCell ref="F26:H26"/>
    <mergeCell ref="B17:B18"/>
    <mergeCell ref="B12:B13"/>
    <mergeCell ref="C12:C13"/>
    <mergeCell ref="C17:C18"/>
    <mergeCell ref="B26:C26"/>
    <mergeCell ref="C24:H24"/>
  </mergeCells>
  <phoneticPr fontId="3" type="noConversion"/>
  <conditionalFormatting sqref="F2:G2">
    <cfRule type="expression" dxfId="19" priority="1" stopIfTrue="1">
      <formula>$P$28 &lt;3</formula>
    </cfRule>
    <cfRule type="expression" dxfId="18" priority="2" stopIfTrue="1">
      <formula>$P$28 &gt;=4</formula>
    </cfRule>
  </conditionalFormatting>
  <conditionalFormatting sqref="H7 H12 H17 H22">
    <cfRule type="cellIs" dxfId="17" priority="3" stopIfTrue="1" operator="equal">
      <formula>"Unable to score ▼"</formula>
    </cfRule>
  </conditionalFormatting>
  <dataValidations count="2">
    <dataValidation type="list" allowBlank="1" showInputMessage="1" showErrorMessage="1" sqref="H22 H7 H17 H12" xr:uid="{934C1AF2-8E8C-4893-8F38-7FA06F381D10}">
      <formula1>$R$50:$R$57</formula1>
    </dataValidation>
    <dataValidation type="list" allowBlank="1" showInputMessage="1" showErrorMessage="1" sqref="F22 F7 F17 F12" xr:uid="{A5C8374C-7814-4801-A57A-300FE02FF731}">
      <formula1>$R$43:$R$45</formula1>
    </dataValidation>
  </dataValidations>
  <hyperlinks>
    <hyperlink ref="J26" location="Engineering!A1" tooltip="Jump to section" display="Engineering ►" xr:uid="{270BDCDE-1C35-4143-BC59-8BF074CABD5A}"/>
    <hyperlink ref="B26:C26" location="'Urban and social integration'!A1" tooltip="Jump to section" display="◄ Urban and social integration" xr:uid="{2C2F2405-30BC-4851-807C-0179B84841FE}"/>
    <hyperlink ref="F26:H26" location="'Results summary'!A1" tooltip="Jump to section" display="►► Results summary" xr:uid="{1878A2E1-8B27-4725-93FC-1CC140B5D919}"/>
  </hyperlinks>
  <pageMargins left="0.75" right="0.75" top="1" bottom="1" header="0.5" footer="0.5"/>
  <pageSetup paperSize="9" scale="61"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AFE07-1669-4592-AAA9-AB5D5633F7BC}">
  <sheetPr codeName="Sheet7">
    <tabColor indexed="21"/>
    <outlinePr summaryBelow="0" summaryRight="0"/>
    <pageSetUpPr fitToPage="1"/>
  </sheetPr>
  <dimension ref="B1:S61"/>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7" width="3.7109375" hidden="1" customWidth="1"/>
    <col min="18" max="18" width="26.28515625" hidden="1" customWidth="1"/>
    <col min="19" max="19" width="2.5703125" hidden="1" customWidth="1"/>
  </cols>
  <sheetData>
    <row r="1" spans="2:19" ht="9.9499999999999993" customHeight="1"/>
    <row r="2" spans="2:19" ht="26.1" customHeight="1">
      <c r="B2" s="226" t="s">
        <v>159</v>
      </c>
      <c r="C2" s="278"/>
      <c r="D2" s="33"/>
      <c r="E2" s="33"/>
      <c r="F2" s="224" t="str">
        <f>IF(P32&lt;&gt;0,IF(OR(IF(N6=0,TRUE),IF(N11=0,TRUE),IF(N16=0,TRUE),IF(N21=0,TRUE),IF(N26=0,TRUE))=TRUE,"○","●"),"")</f>
        <v/>
      </c>
      <c r="G2" s="278"/>
      <c r="H2" s="32" t="str">
        <f>IF($P$32=0,"",CONCATENATE("Average score: ",FIXED($P$32,1)))</f>
        <v/>
      </c>
      <c r="I2" s="25"/>
      <c r="J2" s="25"/>
    </row>
    <row r="3" spans="2:19" ht="48" customHeight="1">
      <c r="B3" s="4"/>
      <c r="C3" s="265" t="s">
        <v>160</v>
      </c>
      <c r="D3" s="265"/>
      <c r="E3" s="265"/>
      <c r="F3" s="265"/>
      <c r="G3" s="265"/>
      <c r="H3" s="265"/>
    </row>
    <row r="4" spans="2:19" ht="15.95" customHeight="1">
      <c r="B4" s="80" t="s">
        <v>49</v>
      </c>
      <c r="C4" s="81" t="s">
        <v>50</v>
      </c>
      <c r="D4" s="81" t="s">
        <v>51</v>
      </c>
      <c r="E4" s="81"/>
      <c r="F4" s="81" t="s">
        <v>52</v>
      </c>
      <c r="G4" s="81"/>
      <c r="H4" s="81" t="s">
        <v>53</v>
      </c>
      <c r="I4" s="81"/>
      <c r="J4" s="81" t="s">
        <v>54</v>
      </c>
      <c r="K4" s="2"/>
      <c r="L4" s="2"/>
      <c r="M4" s="2"/>
      <c r="N4" s="2"/>
      <c r="O4" s="2"/>
      <c r="P4" s="2"/>
      <c r="Q4" s="2"/>
      <c r="R4" s="2"/>
      <c r="S4" s="2"/>
    </row>
    <row r="5" spans="2:19" ht="8.1" customHeight="1">
      <c r="B5" s="4"/>
    </row>
    <row r="6" spans="2:19" ht="15.95" customHeight="1" thickBot="1">
      <c r="B6" s="227" t="s">
        <v>161</v>
      </c>
      <c r="C6" s="206" t="s">
        <v>162</v>
      </c>
      <c r="F6" s="53" t="s">
        <v>62</v>
      </c>
      <c r="H6" s="53" t="s">
        <v>58</v>
      </c>
      <c r="J6" s="196"/>
      <c r="L6" s="5">
        <f>IF(N6&gt;=0,INDEX($R$47:$S$49,MATCH(F6,$R$47:$R$49,0),2),0)</f>
        <v>0</v>
      </c>
      <c r="M6" s="3" t="s">
        <v>63</v>
      </c>
      <c r="N6" s="5">
        <f>(INDEX($R$54:$S$61,MATCH(H6,$R$54:$R$61,0),2))</f>
        <v>-1</v>
      </c>
      <c r="O6" s="8" t="s">
        <v>64</v>
      </c>
      <c r="P6" s="2">
        <f>L6*N6</f>
        <v>0</v>
      </c>
    </row>
    <row r="7" spans="2:19" ht="24" customHeight="1" collapsed="1">
      <c r="B7" s="264"/>
      <c r="C7" s="264"/>
      <c r="J7" s="196"/>
    </row>
    <row r="8" spans="2:19" ht="60" hidden="1" customHeight="1" outlineLevel="1">
      <c r="B8" s="59"/>
      <c r="C8" s="265" t="s">
        <v>163</v>
      </c>
      <c r="D8" s="265"/>
      <c r="E8" s="265"/>
      <c r="F8" s="265"/>
      <c r="G8" s="265"/>
      <c r="H8" s="265"/>
      <c r="O8" s="8"/>
      <c r="P8" s="2"/>
    </row>
    <row r="9" spans="2:19" ht="7.5" customHeight="1">
      <c r="B9" s="66"/>
      <c r="C9" s="6"/>
      <c r="D9" s="6"/>
      <c r="E9" s="6"/>
      <c r="F9" s="6"/>
      <c r="G9" s="6"/>
      <c r="H9" s="6"/>
      <c r="I9" s="6"/>
      <c r="J9" s="6"/>
      <c r="O9" s="8"/>
      <c r="P9" s="2"/>
    </row>
    <row r="10" spans="2:19" ht="8.1" customHeight="1">
      <c r="B10" s="4"/>
      <c r="M10" s="3"/>
      <c r="N10" s="3"/>
      <c r="O10" s="8"/>
      <c r="P10" s="2"/>
    </row>
    <row r="11" spans="2:19" ht="15.95" customHeight="1" thickBot="1">
      <c r="B11" s="227" t="s">
        <v>164</v>
      </c>
      <c r="C11" s="206" t="s">
        <v>165</v>
      </c>
      <c r="F11" s="53" t="s">
        <v>62</v>
      </c>
      <c r="H11" s="53" t="s">
        <v>58</v>
      </c>
      <c r="J11" s="196"/>
      <c r="L11" s="5">
        <f>IF(N11&gt;=0,INDEX($R$47:$S$49,MATCH(F11,$R$47:$R$49,0),2),0)</f>
        <v>0</v>
      </c>
      <c r="M11" s="3" t="s">
        <v>63</v>
      </c>
      <c r="N11" s="5">
        <f>(INDEX($R$54:$S$61,MATCH(H11,$R$54:$R$61,0),2))</f>
        <v>-1</v>
      </c>
      <c r="O11" s="8" t="s">
        <v>64</v>
      </c>
      <c r="P11" s="2">
        <f>L11*N11</f>
        <v>0</v>
      </c>
    </row>
    <row r="12" spans="2:19" ht="24" customHeight="1" collapsed="1">
      <c r="B12" s="264"/>
      <c r="C12" s="264"/>
      <c r="J12" s="196"/>
    </row>
    <row r="13" spans="2:19" ht="60" hidden="1" customHeight="1" outlineLevel="1">
      <c r="B13" s="59"/>
      <c r="C13" s="265" t="s">
        <v>166</v>
      </c>
      <c r="D13" s="265"/>
      <c r="E13" s="265"/>
      <c r="F13" s="265"/>
      <c r="G13" s="265"/>
      <c r="H13" s="265"/>
      <c r="O13" s="8"/>
      <c r="P13" s="2"/>
    </row>
    <row r="14" spans="2:19" ht="7.5" customHeight="1">
      <c r="B14" s="66"/>
      <c r="C14" s="6"/>
      <c r="D14" s="6"/>
      <c r="E14" s="6"/>
      <c r="F14" s="6"/>
      <c r="G14" s="6"/>
      <c r="H14" s="6"/>
      <c r="I14" s="6"/>
      <c r="J14" s="6"/>
      <c r="O14" s="8"/>
      <c r="P14" s="2"/>
    </row>
    <row r="15" spans="2:19" ht="8.1" customHeight="1">
      <c r="B15" s="4"/>
      <c r="M15" s="3"/>
      <c r="N15" s="3"/>
      <c r="O15" s="8"/>
      <c r="P15" s="2"/>
    </row>
    <row r="16" spans="2:19" ht="15.95" customHeight="1" thickBot="1">
      <c r="B16" s="227" t="s">
        <v>167</v>
      </c>
      <c r="C16" s="206" t="s">
        <v>168</v>
      </c>
      <c r="F16" s="53" t="s">
        <v>62</v>
      </c>
      <c r="H16" s="53" t="s">
        <v>58</v>
      </c>
      <c r="J16" s="196"/>
      <c r="L16" s="5">
        <f>IF(N16&gt;=0,INDEX($R$47:$S$49,MATCH(F16,$R$47:$R$49,0),2),0)</f>
        <v>0</v>
      </c>
      <c r="M16" s="3" t="s">
        <v>63</v>
      </c>
      <c r="N16" s="5">
        <f>(INDEX($R$54:$S$61,MATCH(H16,$R$54:$R$61,0),2))</f>
        <v>-1</v>
      </c>
      <c r="O16" s="8" t="s">
        <v>64</v>
      </c>
      <c r="P16" s="2">
        <f>L16*N16</f>
        <v>0</v>
      </c>
    </row>
    <row r="17" spans="2:16" ht="24" customHeight="1" collapsed="1">
      <c r="B17" s="264"/>
      <c r="C17" s="264"/>
      <c r="J17" s="196"/>
    </row>
    <row r="18" spans="2:16" ht="36" hidden="1" customHeight="1" outlineLevel="1">
      <c r="B18" s="59"/>
      <c r="C18" s="265" t="s">
        <v>169</v>
      </c>
      <c r="D18" s="265"/>
      <c r="E18" s="265"/>
      <c r="F18" s="265"/>
      <c r="G18" s="265"/>
      <c r="H18" s="265"/>
      <c r="O18" s="8"/>
      <c r="P18" s="2"/>
    </row>
    <row r="19" spans="2:16" ht="7.5" customHeight="1">
      <c r="B19" s="66"/>
      <c r="C19" s="6"/>
      <c r="D19" s="6"/>
      <c r="E19" s="6"/>
      <c r="F19" s="6"/>
      <c r="G19" s="6"/>
      <c r="H19" s="6"/>
      <c r="I19" s="6"/>
      <c r="J19" s="6"/>
      <c r="O19" s="8"/>
      <c r="P19" s="2"/>
    </row>
    <row r="20" spans="2:16" ht="8.1" customHeight="1">
      <c r="B20" s="4"/>
      <c r="M20" s="3"/>
      <c r="N20" s="3"/>
      <c r="O20" s="8"/>
      <c r="P20" s="2"/>
    </row>
    <row r="21" spans="2:16" ht="15.95" customHeight="1" thickBot="1">
      <c r="B21" s="227" t="s">
        <v>170</v>
      </c>
      <c r="C21" s="206" t="s">
        <v>171</v>
      </c>
      <c r="F21" s="53" t="s">
        <v>62</v>
      </c>
      <c r="H21" s="53" t="s">
        <v>58</v>
      </c>
      <c r="J21" s="196"/>
      <c r="L21" s="5">
        <f>IF(N21&gt;=0,INDEX($R$47:$S$49,MATCH(F21,$R$47:$R$49,0),2),0)</f>
        <v>0</v>
      </c>
      <c r="M21" s="3" t="s">
        <v>63</v>
      </c>
      <c r="N21" s="5">
        <f>(INDEX($R$54:$S$61,MATCH(H21,$R$54:$R$61,0),2))</f>
        <v>-1</v>
      </c>
      <c r="O21" s="8" t="s">
        <v>64</v>
      </c>
      <c r="P21" s="2">
        <f>L21*N21</f>
        <v>0</v>
      </c>
    </row>
    <row r="22" spans="2:16" ht="24" customHeight="1" collapsed="1">
      <c r="B22" s="264"/>
      <c r="C22" s="264"/>
      <c r="J22" s="196"/>
    </row>
    <row r="23" spans="2:16" ht="72" hidden="1" customHeight="1" outlineLevel="1">
      <c r="B23" s="59"/>
      <c r="C23" s="265" t="s">
        <v>172</v>
      </c>
      <c r="D23" s="265"/>
      <c r="E23" s="265"/>
      <c r="F23" s="265"/>
      <c r="G23" s="265"/>
      <c r="H23" s="265"/>
      <c r="O23" s="8"/>
      <c r="P23" s="2"/>
    </row>
    <row r="24" spans="2:16" ht="7.5" customHeight="1">
      <c r="B24" s="66"/>
      <c r="C24" s="6"/>
      <c r="D24" s="6"/>
      <c r="E24" s="6"/>
      <c r="F24" s="6"/>
      <c r="G24" s="6"/>
      <c r="H24" s="6"/>
      <c r="I24" s="6"/>
      <c r="J24" s="6"/>
      <c r="O24" s="8"/>
      <c r="P24" s="2"/>
    </row>
    <row r="25" spans="2:16" ht="8.1" customHeight="1">
      <c r="B25" s="4"/>
      <c r="M25" s="3"/>
      <c r="N25" s="3"/>
      <c r="O25" s="8"/>
      <c r="P25" s="2"/>
    </row>
    <row r="26" spans="2:16" ht="15.95" customHeight="1" thickBot="1">
      <c r="B26" s="227" t="s">
        <v>173</v>
      </c>
      <c r="C26" s="206" t="s">
        <v>174</v>
      </c>
      <c r="F26" s="53" t="s">
        <v>62</v>
      </c>
      <c r="H26" s="53" t="s">
        <v>58</v>
      </c>
      <c r="J26" s="196"/>
      <c r="L26" s="5">
        <f>IF(N26&gt;=0,INDEX($R$47:$S$49,MATCH(F26,$R$47:$R$49,0),2),0)</f>
        <v>0</v>
      </c>
      <c r="M26" s="3" t="s">
        <v>63</v>
      </c>
      <c r="N26" s="5">
        <f>(INDEX($R$54:$S$61,MATCH(H26,$R$54:$R$61,0),2))</f>
        <v>-1</v>
      </c>
      <c r="O26" s="8" t="s">
        <v>64</v>
      </c>
      <c r="P26" s="2">
        <f>L26*N26</f>
        <v>0</v>
      </c>
    </row>
    <row r="27" spans="2:16" ht="24" customHeight="1" collapsed="1">
      <c r="B27" s="264"/>
      <c r="C27" s="264"/>
      <c r="J27" s="196"/>
    </row>
    <row r="28" spans="2:16" ht="72" hidden="1" customHeight="1" outlineLevel="1">
      <c r="B28" s="35"/>
      <c r="C28" s="265" t="s">
        <v>175</v>
      </c>
      <c r="D28" s="265"/>
      <c r="E28" s="265"/>
      <c r="F28" s="265"/>
      <c r="G28" s="265"/>
      <c r="H28" s="265"/>
      <c r="O28" s="8"/>
      <c r="P28" s="2"/>
    </row>
    <row r="29" spans="2:16" ht="8.1" customHeight="1">
      <c r="B29" s="4"/>
    </row>
    <row r="30" spans="2:16" ht="15.95" customHeight="1">
      <c r="B30" s="225" t="s">
        <v>176</v>
      </c>
      <c r="C30" s="203"/>
      <c r="D30" s="279"/>
      <c r="E30" s="279"/>
      <c r="F30" s="228" t="s">
        <v>44</v>
      </c>
      <c r="G30" s="228"/>
      <c r="H30" s="228"/>
      <c r="I30" s="279"/>
      <c r="J30" s="103" t="s">
        <v>177</v>
      </c>
      <c r="L30" s="9">
        <f>SUM(L6:L26)</f>
        <v>0</v>
      </c>
      <c r="P30" s="10">
        <f>SUM(P6:P26)</f>
        <v>0</v>
      </c>
    </row>
    <row r="31" spans="2:16">
      <c r="B31" s="4"/>
    </row>
    <row r="32" spans="2:16">
      <c r="B32" s="4"/>
      <c r="L32">
        <f>Engineering!$P$30</f>
        <v>0</v>
      </c>
      <c r="M32" s="3" t="s">
        <v>78</v>
      </c>
      <c r="N32" s="3">
        <f>Engineering!$L$30</f>
        <v>0</v>
      </c>
      <c r="O32" s="8" t="s">
        <v>64</v>
      </c>
      <c r="P32" s="11">
        <f>IF(L30=0,0,P30/L30)</f>
        <v>0</v>
      </c>
    </row>
    <row r="33" spans="2:19">
      <c r="B33" s="4"/>
    </row>
    <row r="34" spans="2:19">
      <c r="B34" s="4"/>
    </row>
    <row r="35" spans="2:19">
      <c r="B35" s="4"/>
    </row>
    <row r="36" spans="2:19">
      <c r="B36" s="4"/>
    </row>
    <row r="37" spans="2:19">
      <c r="B37" s="4"/>
    </row>
    <row r="38" spans="2:19">
      <c r="B38" s="4"/>
    </row>
    <row r="39" spans="2:19">
      <c r="B39" s="4"/>
    </row>
    <row r="40" spans="2:19">
      <c r="B40" s="4"/>
    </row>
    <row r="41" spans="2:19">
      <c r="B41" s="4"/>
    </row>
    <row r="42" spans="2:19">
      <c r="B42" s="4"/>
    </row>
    <row r="43" spans="2:19">
      <c r="B43" s="4"/>
    </row>
    <row r="44" spans="2:19">
      <c r="B44" s="4"/>
    </row>
    <row r="45" spans="2:19">
      <c r="B45" s="4"/>
      <c r="R45" s="6" t="str">
        <f>'Results summary'!B43</f>
        <v>Weighting lookup</v>
      </c>
      <c r="S45" s="6"/>
    </row>
    <row r="46" spans="2:19">
      <c r="B46" s="4"/>
    </row>
    <row r="47" spans="2:19">
      <c r="B47" s="4"/>
      <c r="R47" t="str">
        <f>'Results summary'!B45</f>
        <v>High (2) ▼</v>
      </c>
      <c r="S47">
        <f>'Results summary'!C45</f>
        <v>2</v>
      </c>
    </row>
    <row r="48" spans="2:19">
      <c r="B48" s="4"/>
      <c r="R48" t="str">
        <f>'Results summary'!B46</f>
        <v>Normal (1) ▼</v>
      </c>
      <c r="S48">
        <f>'Results summary'!C46</f>
        <v>1</v>
      </c>
    </row>
    <row r="49" spans="2:19">
      <c r="B49" s="4"/>
      <c r="R49" t="str">
        <f>'Results summary'!B47</f>
        <v>Zero (0) ▼</v>
      </c>
      <c r="S49">
        <f>'Results summary'!C47</f>
        <v>0</v>
      </c>
    </row>
    <row r="50" spans="2:19">
      <c r="B50" s="4"/>
    </row>
    <row r="51" spans="2:19">
      <c r="B51" s="4"/>
    </row>
    <row r="52" spans="2:19">
      <c r="B52" s="4"/>
      <c r="R52" s="6" t="str">
        <f>'Results summary'!E43</f>
        <v>Score lookup</v>
      </c>
      <c r="S52" s="6"/>
    </row>
    <row r="53" spans="2:19">
      <c r="B53" s="4"/>
    </row>
    <row r="54" spans="2:19">
      <c r="B54" s="4"/>
      <c r="R54" t="str">
        <f>'Results summary'!E45</f>
        <v>Select… ▼</v>
      </c>
      <c r="S54">
        <f>'Results summary'!F45</f>
        <v>-1</v>
      </c>
    </row>
    <row r="55" spans="2:19">
      <c r="B55" s="4"/>
      <c r="R55" t="str">
        <f>'Results summary'!E46</f>
        <v>Virtually total agreement (6) ▼</v>
      </c>
      <c r="S55">
        <f>'Results summary'!F46</f>
        <v>6</v>
      </c>
    </row>
    <row r="56" spans="2:19">
      <c r="B56" s="4"/>
      <c r="R56" t="str">
        <f>'Results summary'!E47</f>
        <v>Strong agreement (5) ▼</v>
      </c>
      <c r="S56">
        <f>'Results summary'!F47</f>
        <v>5</v>
      </c>
    </row>
    <row r="57" spans="2:19">
      <c r="B57" s="4"/>
      <c r="R57" t="str">
        <f>'Results summary'!E48</f>
        <v>Fair agreement (4) ▼</v>
      </c>
      <c r="S57">
        <f>'Results summary'!F48</f>
        <v>4</v>
      </c>
    </row>
    <row r="58" spans="2:19">
      <c r="B58" s="4"/>
      <c r="R58" t="str">
        <f>'Results summary'!E49</f>
        <v>Little agreement (3) ▼</v>
      </c>
      <c r="S58">
        <f>'Results summary'!F49</f>
        <v>3</v>
      </c>
    </row>
    <row r="59" spans="2:19">
      <c r="B59" s="4"/>
      <c r="R59" t="str">
        <f>'Results summary'!E50</f>
        <v>Hardly any agreement (2) ▼</v>
      </c>
      <c r="S59">
        <f>'Results summary'!F50</f>
        <v>2</v>
      </c>
    </row>
    <row r="60" spans="2:19">
      <c r="B60" s="4"/>
      <c r="R60" t="str">
        <f>'Results summary'!E51</f>
        <v>Virtually no agreement (1) ▼</v>
      </c>
      <c r="S60">
        <f>'Results summary'!F51</f>
        <v>1</v>
      </c>
    </row>
    <row r="61" spans="2:19">
      <c r="B61" s="4"/>
      <c r="R61" t="str">
        <f>'Results summary'!E52</f>
        <v>Unable to score ▼</v>
      </c>
      <c r="S61">
        <f>'Results summary'!F52</f>
        <v>0</v>
      </c>
    </row>
  </sheetData>
  <mergeCells count="25">
    <mergeCell ref="C18:H18"/>
    <mergeCell ref="C23:H23"/>
    <mergeCell ref="J6:J7"/>
    <mergeCell ref="J26:J27"/>
    <mergeCell ref="J21:J22"/>
    <mergeCell ref="J16:J17"/>
    <mergeCell ref="J11:J12"/>
    <mergeCell ref="C26:C27"/>
    <mergeCell ref="C16:C17"/>
    <mergeCell ref="F2:G2"/>
    <mergeCell ref="B30:C30"/>
    <mergeCell ref="C28:H28"/>
    <mergeCell ref="B2:C2"/>
    <mergeCell ref="C3:H3"/>
    <mergeCell ref="C8:H8"/>
    <mergeCell ref="C13:H13"/>
    <mergeCell ref="C6:C7"/>
    <mergeCell ref="C11:C12"/>
    <mergeCell ref="C21:C22"/>
    <mergeCell ref="B6:B7"/>
    <mergeCell ref="B11:B12"/>
    <mergeCell ref="B16:B17"/>
    <mergeCell ref="B21:B22"/>
    <mergeCell ref="F30:H30"/>
    <mergeCell ref="B26:B27"/>
  </mergeCells>
  <phoneticPr fontId="3" type="noConversion"/>
  <conditionalFormatting sqref="F2:G2">
    <cfRule type="expression" dxfId="16" priority="1" stopIfTrue="1">
      <formula>$P$32 &lt;3</formula>
    </cfRule>
    <cfRule type="expression" dxfId="15" priority="2" stopIfTrue="1">
      <formula>$P$32 &gt;=4</formula>
    </cfRule>
  </conditionalFormatting>
  <conditionalFormatting sqref="H6 H11 H16 H21 H26">
    <cfRule type="cellIs" dxfId="14" priority="3" stopIfTrue="1" operator="equal">
      <formula>"Unable to score ▼"</formula>
    </cfRule>
  </conditionalFormatting>
  <dataValidations count="2">
    <dataValidation type="list" allowBlank="1" showInputMessage="1" showErrorMessage="1" sqref="H16 H21 H6 H11 H26" xr:uid="{6ACE780E-B0F1-485B-B310-D0E51C5D9496}">
      <formula1>$R$54:$R$61</formula1>
    </dataValidation>
    <dataValidation type="list" allowBlank="1" showInputMessage="1" showErrorMessage="1" sqref="F16 F21 F6 F11 F26" xr:uid="{638D22DF-0F5E-4C74-85D5-AA1668A8F81E}">
      <formula1>$R$47:$R$49</formula1>
    </dataValidation>
  </dataValidations>
  <hyperlinks>
    <hyperlink ref="J30" location="Construction!A1" tooltip="Jump to section" display="Construction ►" xr:uid="{DEAE07EE-7D27-4BED-A6BA-286F697F0A54}"/>
    <hyperlink ref="B30:C30" location="Performance!A1" tooltip="Jump to section" display="◄ Performance" xr:uid="{9715AB3E-58BD-4535-85E3-F8F38C6A1DBD}"/>
    <hyperlink ref="F30:H30" location="'Results summary'!A1" tooltip="Jump to section" display="►► Results summary" xr:uid="{6404D976-EFE1-4051-ACAF-FBFB6874C3CF}"/>
  </hyperlinks>
  <pageMargins left="0.75" right="0.75" top="1" bottom="1" header="0.5" footer="0.5"/>
  <pageSetup paperSize="9" scale="61"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85930-EC4B-4EED-BC8E-AF1106326BFD}">
  <sheetPr codeName="Sheet8">
    <tabColor indexed="18"/>
    <outlinePr summaryBelow="0" summaryRight="0"/>
    <pageSetUpPr fitToPage="1"/>
  </sheetPr>
  <dimension ref="B1:S71"/>
  <sheetViews>
    <sheetView showGridLines="0" showRowColHeaders="0" workbookViewId="0">
      <selection activeCell="H6" sqref="H6"/>
    </sheetView>
  </sheetViews>
  <sheetFormatPr defaultRowHeight="12.75" outlineLevelRow="1"/>
  <cols>
    <col min="1" max="1" width="1.7109375" customWidth="1"/>
    <col min="2" max="2" width="5.7109375" customWidth="1"/>
    <col min="3" max="3" width="48.7109375" customWidth="1"/>
    <col min="4" max="4" width="0" hidden="1" customWidth="1"/>
    <col min="5" max="5" width="1.7109375" customWidth="1"/>
    <col min="6" max="6" width="12.7109375" customWidth="1"/>
    <col min="7" max="7" width="1.7109375" customWidth="1"/>
    <col min="8" max="8" width="26.7109375" customWidth="1"/>
    <col min="9" max="9" width="1.7109375" customWidth="1"/>
    <col min="10" max="10" width="36.7109375" customWidth="1"/>
    <col min="11" max="11" width="3.7109375" customWidth="1"/>
    <col min="12" max="16" width="3.7109375" hidden="1" customWidth="1"/>
    <col min="17" max="17" width="4" hidden="1" customWidth="1"/>
    <col min="18" max="18" width="26.28515625" hidden="1" customWidth="1"/>
    <col min="19" max="19" width="2.5703125" hidden="1" customWidth="1"/>
  </cols>
  <sheetData>
    <row r="1" spans="2:19" ht="9.9499999999999993" customHeight="1"/>
    <row r="2" spans="2:19" ht="27.95" customHeight="1">
      <c r="B2" s="232" t="s">
        <v>178</v>
      </c>
      <c r="C2" s="280"/>
      <c r="D2" s="38"/>
      <c r="E2" s="38"/>
      <c r="F2" s="230" t="str">
        <f>IF(P42&lt;&gt;0,IF(OR(IF(N6=0,TRUE),IF(N11=0,TRUE),IF(N16=0,TRUE),IF(N21=0,TRUE),IF(N26=0,TRUE),IF(N31=0,TRUE),IF(N36=0,TRUE))=TRUE,"○","●"),"")</f>
        <v/>
      </c>
      <c r="G2" s="280"/>
      <c r="H2" s="37" t="str">
        <f>IF($P$42=0,"",CONCATENATE("Average score: ",FIXED($P$42,1)))</f>
        <v/>
      </c>
      <c r="I2" s="39"/>
      <c r="J2" s="39"/>
    </row>
    <row r="3" spans="2:19" ht="48" customHeight="1">
      <c r="B3" s="4"/>
      <c r="C3" s="265" t="s">
        <v>179</v>
      </c>
      <c r="D3" s="265"/>
      <c r="E3" s="265"/>
      <c r="F3" s="265"/>
      <c r="G3" s="265"/>
      <c r="H3" s="265"/>
    </row>
    <row r="4" spans="2:19" ht="15.95" customHeight="1">
      <c r="B4" s="82" t="s">
        <v>49</v>
      </c>
      <c r="C4" s="83" t="s">
        <v>50</v>
      </c>
      <c r="D4" s="83" t="s">
        <v>51</v>
      </c>
      <c r="E4" s="83"/>
      <c r="F4" s="83" t="s">
        <v>52</v>
      </c>
      <c r="G4" s="83"/>
      <c r="H4" s="83" t="s">
        <v>53</v>
      </c>
      <c r="I4" s="83"/>
      <c r="J4" s="83" t="s">
        <v>54</v>
      </c>
      <c r="K4" s="2"/>
      <c r="L4" s="2"/>
      <c r="M4" s="2"/>
      <c r="N4" s="2"/>
      <c r="O4" s="2"/>
      <c r="P4" s="2"/>
      <c r="Q4" s="2"/>
      <c r="R4" s="2"/>
      <c r="S4" s="2"/>
    </row>
    <row r="5" spans="2:19" ht="8.1" customHeight="1">
      <c r="B5" s="4"/>
    </row>
    <row r="6" spans="2:19" ht="15.95" customHeight="1" thickBot="1">
      <c r="B6" s="233" t="s">
        <v>180</v>
      </c>
      <c r="C6" s="206" t="s">
        <v>181</v>
      </c>
      <c r="F6" s="53" t="s">
        <v>62</v>
      </c>
      <c r="H6" s="53" t="s">
        <v>58</v>
      </c>
      <c r="J6" s="196"/>
      <c r="L6" s="5">
        <f>IF(N6&gt;=0,INDEX($R$57:$S$59,MATCH(F6,$R$57:$R$59,0),2),0)</f>
        <v>0</v>
      </c>
      <c r="M6" s="3" t="s">
        <v>63</v>
      </c>
      <c r="N6" s="5">
        <f>(INDEX($R$64:$S$71,MATCH(H6,$R$64:$R$71,0),2))</f>
        <v>-1</v>
      </c>
      <c r="O6" s="8" t="s">
        <v>64</v>
      </c>
      <c r="P6" s="2">
        <f>L6*N6</f>
        <v>0</v>
      </c>
    </row>
    <row r="7" spans="2:19" ht="24" customHeight="1" collapsed="1">
      <c r="B7" s="264"/>
      <c r="C7" s="264"/>
      <c r="J7" s="196"/>
    </row>
    <row r="8" spans="2:19" ht="108" hidden="1" customHeight="1" outlineLevel="1">
      <c r="B8" s="58"/>
      <c r="C8" s="270" t="s">
        <v>182</v>
      </c>
      <c r="D8" s="265"/>
      <c r="E8" s="265"/>
      <c r="F8" s="265"/>
      <c r="G8" s="265"/>
      <c r="H8" s="265"/>
      <c r="O8" s="8"/>
      <c r="P8" s="2"/>
    </row>
    <row r="9" spans="2:19" ht="7.5" customHeight="1">
      <c r="B9" s="66"/>
      <c r="C9" s="6"/>
      <c r="D9" s="6"/>
      <c r="E9" s="6"/>
      <c r="F9" s="6"/>
      <c r="G9" s="6"/>
      <c r="H9" s="6"/>
      <c r="I9" s="6"/>
      <c r="J9" s="6"/>
      <c r="O9" s="8"/>
      <c r="P9" s="2"/>
    </row>
    <row r="10" spans="2:19" ht="8.1" customHeight="1">
      <c r="B10" s="4"/>
      <c r="M10" s="3"/>
      <c r="N10" s="3"/>
      <c r="O10" s="8"/>
      <c r="P10" s="2"/>
    </row>
    <row r="11" spans="2:19" ht="15.95" customHeight="1" thickBot="1">
      <c r="B11" s="233" t="s">
        <v>183</v>
      </c>
      <c r="C11" s="206" t="s">
        <v>184</v>
      </c>
      <c r="F11" s="53" t="s">
        <v>62</v>
      </c>
      <c r="H11" s="53" t="s">
        <v>58</v>
      </c>
      <c r="J11" s="196"/>
      <c r="L11" s="5">
        <f>IF(N11&gt;=0,INDEX($R$57:$S$59,MATCH(F11,$R$57:$R$59,0),2),0)</f>
        <v>0</v>
      </c>
      <c r="M11" s="3" t="s">
        <v>63</v>
      </c>
      <c r="N11" s="5">
        <f>(INDEX($R$64:$S$71,MATCH(H11,$R$64:$R$71,0),2))</f>
        <v>-1</v>
      </c>
      <c r="O11" s="8" t="s">
        <v>64</v>
      </c>
      <c r="P11" s="2">
        <f>L11*N11</f>
        <v>0</v>
      </c>
    </row>
    <row r="12" spans="2:19" ht="24" customHeight="1" collapsed="1">
      <c r="B12" s="264"/>
      <c r="C12" s="264"/>
      <c r="J12" s="196"/>
    </row>
    <row r="13" spans="2:19" ht="96" hidden="1" customHeight="1" outlineLevel="1">
      <c r="B13" s="58"/>
      <c r="C13" s="265" t="s">
        <v>185</v>
      </c>
      <c r="D13" s="265"/>
      <c r="E13" s="265"/>
      <c r="F13" s="265"/>
      <c r="G13" s="265"/>
      <c r="H13" s="265"/>
      <c r="O13" s="8"/>
      <c r="P13" s="2"/>
    </row>
    <row r="14" spans="2:19" ht="7.5" customHeight="1">
      <c r="B14" s="66"/>
      <c r="C14" s="6"/>
      <c r="D14" s="6"/>
      <c r="E14" s="6"/>
      <c r="F14" s="6"/>
      <c r="G14" s="6"/>
      <c r="H14" s="6"/>
      <c r="I14" s="6"/>
      <c r="J14" s="6"/>
      <c r="O14" s="8"/>
      <c r="P14" s="2"/>
    </row>
    <row r="15" spans="2:19" ht="8.1" customHeight="1">
      <c r="B15" s="4"/>
      <c r="M15" s="3"/>
      <c r="N15" s="3"/>
      <c r="O15" s="8"/>
      <c r="P15" s="2"/>
    </row>
    <row r="16" spans="2:19" ht="15.95" customHeight="1" thickBot="1">
      <c r="B16" s="233" t="s">
        <v>186</v>
      </c>
      <c r="C16" s="206" t="s">
        <v>187</v>
      </c>
      <c r="F16" s="53" t="s">
        <v>62</v>
      </c>
      <c r="H16" s="53" t="s">
        <v>58</v>
      </c>
      <c r="J16" s="196"/>
      <c r="L16" s="5">
        <f>IF(N16&gt;=0,INDEX($R$57:$S$59,MATCH(F16,$R$57:$R$59,0),2),0)</f>
        <v>0</v>
      </c>
      <c r="M16" s="3" t="s">
        <v>63</v>
      </c>
      <c r="N16" s="5">
        <f>(INDEX($R$64:$S$71,MATCH(H16,$R$64:$R$71,0),2))</f>
        <v>-1</v>
      </c>
      <c r="O16" s="8" t="s">
        <v>64</v>
      </c>
      <c r="P16" s="2">
        <f>L16*N16</f>
        <v>0</v>
      </c>
    </row>
    <row r="17" spans="2:16" ht="24" customHeight="1" collapsed="1">
      <c r="B17" s="264"/>
      <c r="C17" s="264"/>
      <c r="J17" s="196"/>
    </row>
    <row r="18" spans="2:16" ht="60" hidden="1" customHeight="1" outlineLevel="1">
      <c r="B18" s="58"/>
      <c r="C18" s="265" t="s">
        <v>188</v>
      </c>
      <c r="D18" s="265"/>
      <c r="E18" s="265"/>
      <c r="F18" s="265"/>
      <c r="G18" s="265"/>
      <c r="H18" s="265"/>
      <c r="O18" s="8"/>
      <c r="P18" s="2"/>
    </row>
    <row r="19" spans="2:16" ht="7.5" customHeight="1">
      <c r="B19" s="66"/>
      <c r="C19" s="6"/>
      <c r="D19" s="6"/>
      <c r="E19" s="6"/>
      <c r="F19" s="6"/>
      <c r="G19" s="6"/>
      <c r="H19" s="6"/>
      <c r="I19" s="6"/>
      <c r="J19" s="6"/>
      <c r="O19" s="8"/>
      <c r="P19" s="2"/>
    </row>
    <row r="20" spans="2:16" ht="8.1" customHeight="1">
      <c r="B20" s="4"/>
      <c r="M20" s="3"/>
      <c r="N20" s="3"/>
      <c r="O20" s="8"/>
      <c r="P20" s="2"/>
    </row>
    <row r="21" spans="2:16" ht="15.95" customHeight="1" thickBot="1">
      <c r="B21" s="233" t="s">
        <v>189</v>
      </c>
      <c r="C21" s="206" t="s">
        <v>190</v>
      </c>
      <c r="F21" s="53" t="s">
        <v>62</v>
      </c>
      <c r="H21" s="53" t="s">
        <v>58</v>
      </c>
      <c r="J21" s="196"/>
      <c r="L21" s="5">
        <f>IF(N21&gt;=0,INDEX($R$57:$S$59,MATCH(F21,$R$57:$R$59,0),2),0)</f>
        <v>0</v>
      </c>
      <c r="M21" s="3" t="s">
        <v>63</v>
      </c>
      <c r="N21" s="5">
        <f>(INDEX($R$64:$S$71,MATCH(H21,$R$64:$R$71,0),2))</f>
        <v>-1</v>
      </c>
      <c r="O21" s="8" t="s">
        <v>64</v>
      </c>
      <c r="P21" s="2">
        <f>L21*N21</f>
        <v>0</v>
      </c>
    </row>
    <row r="22" spans="2:16" ht="24" customHeight="1" collapsed="1">
      <c r="B22" s="264"/>
      <c r="C22" s="264"/>
      <c r="J22" s="196"/>
    </row>
    <row r="23" spans="2:16" ht="60" hidden="1" customHeight="1" outlineLevel="1">
      <c r="B23" s="58"/>
      <c r="C23" s="265" t="s">
        <v>191</v>
      </c>
      <c r="D23" s="265"/>
      <c r="E23" s="265"/>
      <c r="F23" s="265"/>
      <c r="G23" s="265"/>
      <c r="H23" s="265"/>
      <c r="O23" s="8"/>
      <c r="P23" s="2"/>
    </row>
    <row r="24" spans="2:16" ht="7.5" customHeight="1">
      <c r="B24" s="66"/>
      <c r="C24" s="6"/>
      <c r="D24" s="6"/>
      <c r="E24" s="6"/>
      <c r="F24" s="6"/>
      <c r="G24" s="6"/>
      <c r="H24" s="6"/>
      <c r="I24" s="6"/>
      <c r="J24" s="6"/>
      <c r="O24" s="8"/>
      <c r="P24" s="2"/>
    </row>
    <row r="25" spans="2:16" ht="8.1" customHeight="1">
      <c r="B25" s="4"/>
      <c r="M25" s="3"/>
      <c r="N25" s="3"/>
      <c r="O25" s="8"/>
      <c r="P25" s="2"/>
    </row>
    <row r="26" spans="2:16" ht="15.95" customHeight="1" thickBot="1">
      <c r="B26" s="233" t="s">
        <v>192</v>
      </c>
      <c r="C26" s="206" t="s">
        <v>193</v>
      </c>
      <c r="F26" s="53" t="s">
        <v>62</v>
      </c>
      <c r="H26" s="53" t="s">
        <v>58</v>
      </c>
      <c r="J26" s="196"/>
      <c r="L26" s="5">
        <f>IF(N26&gt;=0,INDEX($R$57:$S$59,MATCH(F26,$R$57:$R$59,0),2),0)</f>
        <v>0</v>
      </c>
      <c r="M26" s="3" t="s">
        <v>63</v>
      </c>
      <c r="N26" s="5">
        <f>(INDEX($R$64:$S$71,MATCH(H26,$R$64:$R$71,0),2))</f>
        <v>-1</v>
      </c>
      <c r="O26" s="8" t="s">
        <v>64</v>
      </c>
      <c r="P26" s="2">
        <f>L26*N26</f>
        <v>0</v>
      </c>
    </row>
    <row r="27" spans="2:16" ht="24" customHeight="1" collapsed="1">
      <c r="B27" s="264"/>
      <c r="C27" s="264"/>
      <c r="J27" s="196"/>
    </row>
    <row r="28" spans="2:16" ht="36" hidden="1" customHeight="1" outlineLevel="1">
      <c r="B28" s="58"/>
      <c r="C28" s="265" t="s">
        <v>194</v>
      </c>
      <c r="D28" s="265"/>
      <c r="E28" s="265"/>
      <c r="F28" s="265"/>
      <c r="G28" s="265"/>
      <c r="H28" s="265"/>
      <c r="O28" s="8"/>
      <c r="P28" s="2"/>
    </row>
    <row r="29" spans="2:16" ht="7.5" customHeight="1">
      <c r="B29" s="66"/>
      <c r="C29" s="6"/>
      <c r="D29" s="6"/>
      <c r="E29" s="6"/>
      <c r="F29" s="6"/>
      <c r="G29" s="6"/>
      <c r="H29" s="6"/>
      <c r="I29" s="6"/>
      <c r="J29" s="6"/>
      <c r="O29" s="8"/>
      <c r="P29" s="2"/>
    </row>
    <row r="30" spans="2:16" ht="8.1" customHeight="1">
      <c r="B30" s="4"/>
      <c r="M30" s="3"/>
      <c r="N30" s="3"/>
      <c r="O30" s="8"/>
      <c r="P30" s="2"/>
    </row>
    <row r="31" spans="2:16" ht="15.95" customHeight="1" thickBot="1">
      <c r="B31" s="233" t="s">
        <v>195</v>
      </c>
      <c r="C31" s="206" t="s">
        <v>196</v>
      </c>
      <c r="F31" s="53" t="s">
        <v>62</v>
      </c>
      <c r="H31" s="53" t="s">
        <v>58</v>
      </c>
      <c r="J31" s="196"/>
      <c r="L31" s="5">
        <f>IF(N31&gt;=0,INDEX($R$57:$S$59,MATCH(F31,$R$57:$R$59,0),2),0)</f>
        <v>0</v>
      </c>
      <c r="M31" s="3" t="s">
        <v>63</v>
      </c>
      <c r="N31" s="5">
        <f>(INDEX($R$64:$S$71,MATCH(H31,$R$64:$R$71,0),2))</f>
        <v>-1</v>
      </c>
      <c r="O31" s="8" t="s">
        <v>64</v>
      </c>
      <c r="P31" s="2">
        <f>L31*N31</f>
        <v>0</v>
      </c>
    </row>
    <row r="32" spans="2:16" ht="24" customHeight="1" collapsed="1">
      <c r="B32" s="264"/>
      <c r="C32" s="264"/>
      <c r="J32" s="196"/>
    </row>
    <row r="33" spans="2:16" ht="84" hidden="1" customHeight="1" outlineLevel="1">
      <c r="B33" s="58"/>
      <c r="C33" s="265" t="s">
        <v>197</v>
      </c>
      <c r="D33" s="265"/>
      <c r="E33" s="265"/>
      <c r="F33" s="265"/>
      <c r="G33" s="265"/>
      <c r="H33" s="265"/>
      <c r="O33" s="8"/>
      <c r="P33" s="2"/>
    </row>
    <row r="34" spans="2:16" ht="7.5" customHeight="1">
      <c r="B34" s="66"/>
      <c r="C34" s="6"/>
      <c r="D34" s="6"/>
      <c r="E34" s="6"/>
      <c r="F34" s="6"/>
      <c r="G34" s="6"/>
      <c r="H34" s="6"/>
      <c r="I34" s="6"/>
      <c r="J34" s="6"/>
      <c r="O34" s="8"/>
      <c r="P34" s="2"/>
    </row>
    <row r="35" spans="2:16" ht="8.1" customHeight="1">
      <c r="B35" s="4"/>
      <c r="M35" s="3"/>
      <c r="N35" s="3"/>
      <c r="O35" s="8"/>
      <c r="P35" s="2"/>
    </row>
    <row r="36" spans="2:16" ht="15.95" customHeight="1" thickBot="1">
      <c r="B36" s="233" t="s">
        <v>198</v>
      </c>
      <c r="C36" s="206" t="s">
        <v>199</v>
      </c>
      <c r="F36" s="53" t="s">
        <v>62</v>
      </c>
      <c r="H36" s="53" t="s">
        <v>58</v>
      </c>
      <c r="J36" s="196"/>
      <c r="L36" s="5">
        <f>IF(N36&gt;=0,INDEX($R$57:$S$59,MATCH(F36,$R$57:$R$59,0),2),0)</f>
        <v>0</v>
      </c>
      <c r="M36" s="3" t="s">
        <v>63</v>
      </c>
      <c r="N36" s="5">
        <f>(INDEX($R$64:$S$71,MATCH(H36,$R$64:$R$71,0),2))</f>
        <v>-1</v>
      </c>
      <c r="O36" s="8" t="s">
        <v>64</v>
      </c>
      <c r="P36" s="2">
        <f>L36*N36</f>
        <v>0</v>
      </c>
    </row>
    <row r="37" spans="2:16" ht="24" customHeight="1" collapsed="1">
      <c r="B37" s="264"/>
      <c r="C37" s="264"/>
      <c r="J37" s="196"/>
    </row>
    <row r="38" spans="2:16" ht="60" hidden="1" customHeight="1" outlineLevel="1">
      <c r="B38" s="40"/>
      <c r="C38" s="265" t="s">
        <v>166</v>
      </c>
      <c r="D38" s="265"/>
      <c r="E38" s="265"/>
      <c r="F38" s="265"/>
      <c r="G38" s="265"/>
      <c r="H38" s="265"/>
      <c r="O38" s="8"/>
      <c r="P38" s="2"/>
    </row>
    <row r="39" spans="2:16" ht="8.1" customHeight="1">
      <c r="B39" s="4"/>
    </row>
    <row r="40" spans="2:16" ht="15.95" customHeight="1">
      <c r="B40" s="231" t="s">
        <v>200</v>
      </c>
      <c r="C40" s="203"/>
      <c r="D40" s="281"/>
      <c r="E40" s="281"/>
      <c r="F40" s="229" t="s">
        <v>44</v>
      </c>
      <c r="G40" s="229"/>
      <c r="H40" s="229"/>
      <c r="I40" s="281"/>
      <c r="J40" s="104" t="s">
        <v>201</v>
      </c>
      <c r="L40" s="9">
        <f>SUM(L6:L36)</f>
        <v>0</v>
      </c>
      <c r="P40" s="10">
        <f>SUM(P6:P36)</f>
        <v>0</v>
      </c>
    </row>
    <row r="41" spans="2:16">
      <c r="B41" s="4"/>
    </row>
    <row r="42" spans="2:16">
      <c r="B42" s="4"/>
      <c r="L42">
        <f>Construction!$P$40</f>
        <v>0</v>
      </c>
      <c r="M42" s="3" t="s">
        <v>78</v>
      </c>
      <c r="N42" s="3">
        <f>Construction!$L$40</f>
        <v>0</v>
      </c>
      <c r="O42" s="8" t="s">
        <v>64</v>
      </c>
      <c r="P42" s="11">
        <f>IF(L40=0,0,P40/L40)</f>
        <v>0</v>
      </c>
    </row>
    <row r="43" spans="2:16">
      <c r="B43" s="4"/>
    </row>
    <row r="44" spans="2:16">
      <c r="B44" s="4"/>
    </row>
    <row r="45" spans="2:16">
      <c r="B45" s="4"/>
    </row>
    <row r="46" spans="2:16">
      <c r="B46" s="4"/>
    </row>
    <row r="47" spans="2:16">
      <c r="B47" s="4"/>
    </row>
    <row r="48" spans="2:16">
      <c r="B48" s="4"/>
    </row>
    <row r="49" spans="2:19">
      <c r="B49" s="4"/>
    </row>
    <row r="50" spans="2:19">
      <c r="B50" s="4"/>
    </row>
    <row r="51" spans="2:19">
      <c r="B51" s="4"/>
    </row>
    <row r="52" spans="2:19">
      <c r="B52" s="4"/>
    </row>
    <row r="53" spans="2:19">
      <c r="B53" s="4"/>
    </row>
    <row r="54" spans="2:19">
      <c r="B54" s="4"/>
    </row>
    <row r="55" spans="2:19">
      <c r="B55" s="4"/>
      <c r="R55" s="6" t="str">
        <f>'Results summary'!B43</f>
        <v>Weighting lookup</v>
      </c>
      <c r="S55" s="6"/>
    </row>
    <row r="56" spans="2:19">
      <c r="B56" s="4"/>
    </row>
    <row r="57" spans="2:19">
      <c r="B57" s="4"/>
      <c r="R57" t="str">
        <f>'Results summary'!B45</f>
        <v>High (2) ▼</v>
      </c>
      <c r="S57">
        <f>'Results summary'!C45</f>
        <v>2</v>
      </c>
    </row>
    <row r="58" spans="2:19">
      <c r="B58" s="4"/>
      <c r="R58" t="str">
        <f>'Results summary'!B46</f>
        <v>Normal (1) ▼</v>
      </c>
      <c r="S58">
        <f>'Results summary'!C46</f>
        <v>1</v>
      </c>
    </row>
    <row r="59" spans="2:19">
      <c r="B59" s="4"/>
      <c r="R59" t="str">
        <f>'Results summary'!B47</f>
        <v>Zero (0) ▼</v>
      </c>
      <c r="S59">
        <f>'Results summary'!C47</f>
        <v>0</v>
      </c>
    </row>
    <row r="60" spans="2:19">
      <c r="B60" s="4"/>
    </row>
    <row r="61" spans="2:19">
      <c r="B61" s="4"/>
    </row>
    <row r="62" spans="2:19">
      <c r="B62" s="4"/>
      <c r="R62" s="6" t="str">
        <f>'Results summary'!E43</f>
        <v>Score lookup</v>
      </c>
      <c r="S62" s="6"/>
    </row>
    <row r="63" spans="2:19">
      <c r="B63" s="4"/>
    </row>
    <row r="64" spans="2:19">
      <c r="B64" s="4"/>
      <c r="R64" t="str">
        <f>'Results summary'!E45</f>
        <v>Select… ▼</v>
      </c>
      <c r="S64">
        <f>'Results summary'!F45</f>
        <v>-1</v>
      </c>
    </row>
    <row r="65" spans="2:19">
      <c r="B65" s="4"/>
      <c r="R65" t="str">
        <f>'Results summary'!E46</f>
        <v>Virtually total agreement (6) ▼</v>
      </c>
      <c r="S65">
        <f>'Results summary'!F46</f>
        <v>6</v>
      </c>
    </row>
    <row r="66" spans="2:19">
      <c r="B66" s="4"/>
      <c r="R66" t="str">
        <f>'Results summary'!E47</f>
        <v>Strong agreement (5) ▼</v>
      </c>
      <c r="S66">
        <f>'Results summary'!F47</f>
        <v>5</v>
      </c>
    </row>
    <row r="67" spans="2:19">
      <c r="B67" s="4"/>
      <c r="R67" t="str">
        <f>'Results summary'!E48</f>
        <v>Fair agreement (4) ▼</v>
      </c>
      <c r="S67">
        <f>'Results summary'!F48</f>
        <v>4</v>
      </c>
    </row>
    <row r="68" spans="2:19">
      <c r="B68" s="4"/>
      <c r="R68" t="str">
        <f>'Results summary'!E49</f>
        <v>Little agreement (3) ▼</v>
      </c>
      <c r="S68">
        <f>'Results summary'!F49</f>
        <v>3</v>
      </c>
    </row>
    <row r="69" spans="2:19">
      <c r="B69" s="4"/>
      <c r="R69" t="str">
        <f>'Results summary'!E50</f>
        <v>Hardly any agreement (2) ▼</v>
      </c>
      <c r="S69">
        <f>'Results summary'!F50</f>
        <v>2</v>
      </c>
    </row>
    <row r="70" spans="2:19">
      <c r="B70" s="4"/>
      <c r="R70" t="str">
        <f>'Results summary'!E51</f>
        <v>Virtually no agreement (1) ▼</v>
      </c>
      <c r="S70">
        <f>'Results summary'!F51</f>
        <v>1</v>
      </c>
    </row>
    <row r="71" spans="2:19">
      <c r="B71" s="4"/>
      <c r="R71" t="str">
        <f>'Results summary'!E52</f>
        <v>Unable to score ▼</v>
      </c>
      <c r="S71">
        <f>'Results summary'!F52</f>
        <v>0</v>
      </c>
    </row>
  </sheetData>
  <mergeCells count="33">
    <mergeCell ref="C26:C27"/>
    <mergeCell ref="J26:J27"/>
    <mergeCell ref="J31:J32"/>
    <mergeCell ref="J36:J37"/>
    <mergeCell ref="B16:B17"/>
    <mergeCell ref="B21:B22"/>
    <mergeCell ref="B26:B27"/>
    <mergeCell ref="B31:B32"/>
    <mergeCell ref="B36:B37"/>
    <mergeCell ref="C16:C17"/>
    <mergeCell ref="C21:C22"/>
    <mergeCell ref="C31:C32"/>
    <mergeCell ref="J6:J7"/>
    <mergeCell ref="J11:J12"/>
    <mergeCell ref="J16:J17"/>
    <mergeCell ref="J21:J22"/>
    <mergeCell ref="B11:B12"/>
    <mergeCell ref="F40:H40"/>
    <mergeCell ref="F2:G2"/>
    <mergeCell ref="B40:C40"/>
    <mergeCell ref="B2:C2"/>
    <mergeCell ref="C3:H3"/>
    <mergeCell ref="C8:H8"/>
    <mergeCell ref="C13:H13"/>
    <mergeCell ref="C6:C7"/>
    <mergeCell ref="C11:C12"/>
    <mergeCell ref="B6:B7"/>
    <mergeCell ref="C38:H38"/>
    <mergeCell ref="C18:H18"/>
    <mergeCell ref="C23:H23"/>
    <mergeCell ref="C28:H28"/>
    <mergeCell ref="C33:H33"/>
    <mergeCell ref="C36:C37"/>
  </mergeCells>
  <phoneticPr fontId="3" type="noConversion"/>
  <conditionalFormatting sqref="F2:G2">
    <cfRule type="expression" dxfId="13" priority="1" stopIfTrue="1">
      <formula>$P$42 &lt;3</formula>
    </cfRule>
    <cfRule type="expression" dxfId="12" priority="2" stopIfTrue="1">
      <formula>$P$42 &gt;=4</formula>
    </cfRule>
  </conditionalFormatting>
  <conditionalFormatting sqref="H6 H11 H16 H21 H26 H31 H36">
    <cfRule type="cellIs" dxfId="11" priority="3" stopIfTrue="1" operator="equal">
      <formula>"Unable to score ▼"</formula>
    </cfRule>
  </conditionalFormatting>
  <dataValidations count="2">
    <dataValidation type="list" allowBlank="1" showInputMessage="1" showErrorMessage="1" sqref="H26 H31 H6 H11 H16 H21 H36" xr:uid="{A3EADD4F-E005-4C91-87B1-20827A60B42B}">
      <formula1>$R$64:$R$71</formula1>
    </dataValidation>
    <dataValidation type="list" allowBlank="1" showInputMessage="1" showErrorMessage="1" sqref="F26 F31 F6 F11 F16 F21 F36" xr:uid="{F7E80D9B-CB33-4ACF-8B41-CD9704A0FF83}">
      <formula1>$R$57:$R$59</formula1>
    </dataValidation>
  </dataValidations>
  <hyperlinks>
    <hyperlink ref="B40:C40" location="Engineering!A1" tooltip="Jump to section" display="◄ Engineering" xr:uid="{89F66C83-A26C-4FB1-AA93-E757BE4B43B8}"/>
    <hyperlink ref="J40" location="Use!A1" tooltip="Jump to section" display="Use ►" xr:uid="{CFC2EF16-945E-4E31-87FE-9D745CA695E4}"/>
    <hyperlink ref="F40:H40" location="'Results summary'!A1" tooltip="Jump to section" display="►► Results summary" xr:uid="{3468A06A-F347-4B0B-AE77-D05448AE4B36}"/>
  </hyperlinks>
  <pageMargins left="0.75" right="0.75" top="1" bottom="1" header="0.5" footer="0.5"/>
  <pageSetup paperSize="9" scale="61"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LongProperties xmlns="http://schemas.microsoft.com/office/2006/metadata/long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43F5D81A9CA4348979FCD11C95CE857" ma:contentTypeVersion="17" ma:contentTypeDescription="Create a new document." ma:contentTypeScope="" ma:versionID="4551503b3340278a075f3be32ddf0c11">
  <xsd:schema xmlns:xsd="http://www.w3.org/2001/XMLSchema" xmlns:xs="http://www.w3.org/2001/XMLSchema" xmlns:p="http://schemas.microsoft.com/office/2006/metadata/properties" xmlns:ns2="1b0a5a6e-6be0-42a2-bbf9-e0fccbbca2b8" xmlns:ns3="997201f0-9fa9-471e-a1cc-e08adddbde1b" targetNamespace="http://schemas.microsoft.com/office/2006/metadata/properties" ma:root="true" ma:fieldsID="1e270e985529d9d40403bb30a74c2614" ns2:_="" ns3:_="">
    <xsd:import namespace="1b0a5a6e-6be0-42a2-bbf9-e0fccbbca2b8"/>
    <xsd:import namespace="997201f0-9fa9-471e-a1cc-e08adddbde1b"/>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b0a5a6e-6be0-42a2-bbf9-e0fccbbca2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cefaef41-70dc-4075-804e-d4e4dbdaeee0"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97201f0-9fa9-471e-a1cc-e08adddbde1b"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268d89a5-379c-4c57-99ea-2483ae177b8c}" ma:internalName="TaxCatchAll" ma:showField="CatchAllData" ma:web="997201f0-9fa9-471e-a1cc-e08adddbde1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4495CF9-8C9D-42E3-8F85-E89F7935B9D2}"/>
</file>

<file path=customXml/itemProps2.xml><?xml version="1.0" encoding="utf-8"?>
<ds:datastoreItem xmlns:ds="http://schemas.openxmlformats.org/officeDocument/2006/customXml" ds:itemID="{E83EB991-1197-4370-B0BC-44BDA2DCE02F}"/>
</file>

<file path=customXml/itemProps3.xml><?xml version="1.0" encoding="utf-8"?>
<ds:datastoreItem xmlns:ds="http://schemas.openxmlformats.org/officeDocument/2006/customXml" ds:itemID="{6742EA52-FCF9-4AB7-8C29-43EB68766B4E}"/>
</file>

<file path=docProps/app.xml><?xml version="1.0" encoding="utf-8"?>
<Properties xmlns="http://schemas.openxmlformats.org/officeDocument/2006/extended-properties" xmlns:vt="http://schemas.openxmlformats.org/officeDocument/2006/docPropsVTypes">
  <Application>Microsoft Excel Online</Application>
  <Manager/>
  <Company>parallel</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Ashley Clough</dc:creator>
  <cp:keywords/>
  <dc:description/>
  <cp:lastModifiedBy>X</cp:lastModifiedBy>
  <cp:revision/>
  <dcterms:created xsi:type="dcterms:W3CDTF">2004-09-08T10:23:14Z</dcterms:created>
  <dcterms:modified xsi:type="dcterms:W3CDTF">2026-02-24T09:18:42Z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lcf76f155ced4ddcb4097134ff3c332f">
    <vt:lpwstr/>
  </property>
  <property fmtid="{D5CDD505-2E9C-101B-9397-08002B2CF9AE}" pid="4" name="TaxCatchAll">
    <vt:lpwstr/>
  </property>
</Properties>
</file>